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240" yWindow="105" windowWidth="14805" windowHeight="8010" tabRatio="875" firstSheet="1" activeTab="1"/>
  </bookViews>
  <sheets>
    <sheet name="Свод БЗ на 2021 г." sheetId="112" state="hidden" r:id="rId1"/>
    <sheet name="МИ" sheetId="195" r:id="rId2"/>
  </sheets>
  <externalReferences>
    <externalReference r:id="rId3"/>
    <externalReference r:id="rId4"/>
    <externalReference r:id="rId5"/>
    <externalReference r:id="rId6"/>
    <externalReference r:id="rId7"/>
    <externalReference r:id="rId8"/>
    <externalReference r:id="rId9"/>
    <externalReference r:id="rId10"/>
  </externalReferences>
  <definedNames>
    <definedName name="_123" localSheetId="0">#REF!</definedName>
    <definedName name="_123">#REF!</definedName>
    <definedName name="_123kll" localSheetId="0">#REF!</definedName>
    <definedName name="_123kll">#REF!</definedName>
    <definedName name="_123лд" localSheetId="0">#REF!</definedName>
    <definedName name="_123лд">#REF!</definedName>
    <definedName name="_№" localSheetId="0">#REF!</definedName>
    <definedName name="_№">#REF!</definedName>
    <definedName name="d123d" localSheetId="0">#REF!</definedName>
    <definedName name="d123d">#REF!</definedName>
    <definedName name="d123kll" localSheetId="0">#REF!</definedName>
    <definedName name="d123kll">#REF!</definedName>
    <definedName name="E200E" localSheetId="0">#REF!</definedName>
    <definedName name="E200E">#REF!</definedName>
    <definedName name="Excel_BuiltIn_Print_Area_11_1" localSheetId="0">#REF!</definedName>
    <definedName name="Excel_BuiltIn_Print_Area_11_1">#REF!</definedName>
    <definedName name="Excel_BuiltIn_Print_Area_11_1_1" localSheetId="0">#REF!</definedName>
    <definedName name="Excel_BuiltIn_Print_Area_11_1_1">#REF!</definedName>
    <definedName name="Excel_BuiltIn_Print_Area_12_1">"$#ССЫЛ!.$A$1:$N$13"</definedName>
    <definedName name="Excel_BuiltIn_Print_Area_2" localSheetId="0">#REF!</definedName>
    <definedName name="Excel_BuiltIn_Print_Area_2">#REF!</definedName>
    <definedName name="Excel_BuiltIn_Print_Area_2_1" localSheetId="0">#REF!</definedName>
    <definedName name="Excel_BuiltIn_Print_Area_2_1">#REF!</definedName>
    <definedName name="Excel_BuiltIn_Print_Area_3_1">"$#ССЫЛ!.$A$1:$B$159"</definedName>
    <definedName name="Excel_BuiltIn_Print_Area_4" localSheetId="0">#REF!</definedName>
    <definedName name="Excel_BuiltIn_Print_Area_4">#REF!</definedName>
    <definedName name="Excel_BuiltIn_Print_Area_4_1">"$#ССЫЛ!.$A$1:$B$159"</definedName>
    <definedName name="Excel_BuiltIn_Print_Titles_1_1" localSheetId="0">'[1]свод1-2015'!$A$2:$B$65536,'[1]свод1-2015'!$A$10:$IV$10</definedName>
    <definedName name="Excel_BuiltIn_Print_Titles_1_1">'[2]свод1-2015'!$A$2:$B$65536,'[2]свод1-2015'!$A$10:$IV$10</definedName>
    <definedName name="Excel_BuiltIn_Print_Titles_16_1" localSheetId="0">#REF!</definedName>
    <definedName name="Excel_BuiltIn_Print_Titles_16_1">#REF!</definedName>
    <definedName name="Excel_BuiltIn_Print_Titles_2_1" localSheetId="0">'[1]свод-2015'!$A$15:$A$65536,'[1]свод-2015'!$A$21:$IV$21</definedName>
    <definedName name="Excel_BuiltIn_Print_Titles_2_1">'[2]свод-2015'!$A$15:$A$65536,'[2]свод-2015'!$A$21:$IV$21</definedName>
    <definedName name="Excel_BuiltIn_Print_Titles_23" localSheetId="0">#REF!</definedName>
    <definedName name="Excel_BuiltIn_Print_Titles_23">#REF!</definedName>
    <definedName name="Excel_BuiltIn_Print_Titles_3_1" localSheetId="0">'[1]ЦКБ-2015'!$A$13:$A$65536,'[1]ЦКБ-2015'!$A$21:$IV$24</definedName>
    <definedName name="Excel_BuiltIn_Print_Titles_3_1">'[2]ЦКБ-2015'!$A$13:$A$65536,'[2]ЦКБ-2015'!$A$21:$IV$24</definedName>
    <definedName name="Excel_BuiltIn_Print_Titles_4_1" localSheetId="0">'[1]КРК-2015'!$A$13:$C$65536,'[1]КРК-2015'!$A$16:$IV$17</definedName>
    <definedName name="Excel_BuiltIn_Print_Titles_4_1">'[2]КРК-2015'!$A$13:$C$65536,'[2]КРК-2015'!$A$16:$IV$17</definedName>
    <definedName name="Excel_BuiltIn_Print_Titles_5" localSheetId="0">#REF!</definedName>
    <definedName name="Excel_BuiltIn_Print_Titles_5">#REF!</definedName>
    <definedName name="Excel_BuiltIn_Print_Titles_6" localSheetId="0">#REF!</definedName>
    <definedName name="Excel_BuiltIn_Print_Titles_6">#REF!</definedName>
    <definedName name="Excel_BuiltIn_Print_Titles_7" localSheetId="0">#REF!</definedName>
    <definedName name="Excel_BuiltIn_Print_Titles_7">#REF!</definedName>
    <definedName name="hhhhh" localSheetId="0">#REF!</definedName>
    <definedName name="hhhhh">#REF!</definedName>
    <definedName name="njh" localSheetId="0">#REF!</definedName>
    <definedName name="njh">#REF!</definedName>
    <definedName name="S350L" localSheetId="0">#REF!</definedName>
    <definedName name="S350L">#REF!</definedName>
    <definedName name="scdwcfdwdw" localSheetId="0">#REF!</definedName>
    <definedName name="scdwcfdwdw">#REF!</definedName>
    <definedName name="xscce" localSheetId="0">#REF!</definedName>
    <definedName name="xscce">#REF!</definedName>
    <definedName name="ААА">#REF!</definedName>
    <definedName name="аааааааааа" localSheetId="0">#REF!</definedName>
    <definedName name="аааааааааа">#REF!</definedName>
    <definedName name="аапр" localSheetId="0">#REF!</definedName>
    <definedName name="аапр">#REF!</definedName>
    <definedName name="ааспр" localSheetId="0">#REF!</definedName>
    <definedName name="ааспр">#REF!</definedName>
    <definedName name="АБП" localSheetId="0">#REF!</definedName>
    <definedName name="АБП">#REF!</definedName>
    <definedName name="авамв" localSheetId="0">#REF!</definedName>
    <definedName name="авамв">#REF!</definedName>
    <definedName name="аепрае" localSheetId="0">#REF!</definedName>
    <definedName name="аепрае">#REF!</definedName>
    <definedName name="аке" localSheetId="0">#REF!</definedName>
    <definedName name="аке">#REF!</definedName>
    <definedName name="ами" localSheetId="0">#REF!</definedName>
    <definedName name="ами">#REF!</definedName>
    <definedName name="аммв" localSheetId="0">#REF!</definedName>
    <definedName name="аммв">#REF!</definedName>
    <definedName name="ап" localSheetId="0">#REF!</definedName>
    <definedName name="ап">#REF!</definedName>
    <definedName name="апма" localSheetId="0">#REF!</definedName>
    <definedName name="апма">#REF!</definedName>
    <definedName name="апмвапи" localSheetId="0">#REF!</definedName>
    <definedName name="апмвапи">#REF!</definedName>
    <definedName name="апраепр" localSheetId="0">#REF!</definedName>
    <definedName name="апраепр">#REF!</definedName>
    <definedName name="апртотот" localSheetId="0">#REF!</definedName>
    <definedName name="апртотот">#REF!</definedName>
    <definedName name="ареапр" localSheetId="0">#REF!</definedName>
    <definedName name="ареапр">#REF!</definedName>
    <definedName name="аукау" localSheetId="0">#REF!</definedName>
    <definedName name="аукау">#REF!</definedName>
    <definedName name="ах" localSheetId="0">[3]_2!#REF!</definedName>
    <definedName name="ах">[3]_2!#REF!</definedName>
    <definedName name="ах_12" localSheetId="0">[4]_2!#REF!</definedName>
    <definedName name="ах_12">[4]_2!#REF!</definedName>
    <definedName name="аыа" localSheetId="0">#REF!</definedName>
    <definedName name="аыа">#REF!</definedName>
    <definedName name="аыаыа" localSheetId="0">#REF!</definedName>
    <definedName name="аыаыа">#REF!</definedName>
    <definedName name="аыввапм" localSheetId="0">#REF!</definedName>
    <definedName name="аыввапм">#REF!</definedName>
    <definedName name="б" localSheetId="0">#REF!</definedName>
    <definedName name="б">#REF!</definedName>
    <definedName name="блд" localSheetId="0">#REF!</definedName>
    <definedName name="блд">#REF!</definedName>
    <definedName name="в" localSheetId="0">#REF!</definedName>
    <definedName name="в">#REF!</definedName>
    <definedName name="вав" localSheetId="0">#REF!</definedName>
    <definedName name="вав">#REF!</definedName>
    <definedName name="вава" localSheetId="0">#REF!</definedName>
    <definedName name="вава">#REF!</definedName>
    <definedName name="вавп" localSheetId="0">#REF!</definedName>
    <definedName name="вавп">#REF!</definedName>
    <definedName name="ВАЗ" localSheetId="0">#REF!</definedName>
    <definedName name="ВАЗ">#REF!</definedName>
    <definedName name="ВАЗ99" localSheetId="0">#REF!</definedName>
    <definedName name="ВАЗ99">#REF!</definedName>
    <definedName name="вак" localSheetId="0">#REF!</definedName>
    <definedName name="вак">#REF!</definedName>
    <definedName name="вапв" localSheetId="0">#REF!</definedName>
    <definedName name="вапв">#REF!</definedName>
    <definedName name="ввввввввввв" localSheetId="0">#REF!</definedName>
    <definedName name="ввввввввввв">#REF!</definedName>
    <definedName name="вкавка" localSheetId="0">#REF!</definedName>
    <definedName name="вкавка">#REF!</definedName>
    <definedName name="вкк" localSheetId="0">#REF!</definedName>
    <definedName name="вкк">#REF!</definedName>
    <definedName name="Волга" localSheetId="0">#REF!</definedName>
    <definedName name="Волга">#REF!</definedName>
    <definedName name="впе" localSheetId="0">#REF!</definedName>
    <definedName name="впе">#REF!</definedName>
    <definedName name="всего" localSheetId="0">[3]_2!#REF!</definedName>
    <definedName name="всего">[3]_2!#REF!</definedName>
    <definedName name="всего_12" localSheetId="0">[4]_2!#REF!</definedName>
    <definedName name="всего_12">[4]_2!#REF!</definedName>
    <definedName name="генг" localSheetId="0">#REF!</definedName>
    <definedName name="генг">#REF!</definedName>
    <definedName name="гнгн" localSheetId="0">#REF!</definedName>
    <definedName name="гнгн">#REF!</definedName>
    <definedName name="гне" localSheetId="0">#REF!</definedName>
    <definedName name="гне">#REF!</definedName>
    <definedName name="гнш" localSheetId="0">#REF!</definedName>
    <definedName name="гнш">#REF!</definedName>
    <definedName name="гон" localSheetId="0">#REF!</definedName>
    <definedName name="гон">#REF!</definedName>
    <definedName name="гшгношнг" localSheetId="0">#REF!</definedName>
    <definedName name="гшгношнг">#REF!</definedName>
    <definedName name="ддгш" localSheetId="0">#REF!</definedName>
    <definedName name="ддгш">#REF!</definedName>
    <definedName name="ддлл" localSheetId="0">#REF!</definedName>
    <definedName name="ддлл">#REF!</definedName>
    <definedName name="дир" localSheetId="0">[3]_2!#REF!</definedName>
    <definedName name="дир">[3]_2!#REF!</definedName>
    <definedName name="дир_12" localSheetId="0">[4]_2!#REF!</definedName>
    <definedName name="дир_12">[4]_2!#REF!</definedName>
    <definedName name="длд" localSheetId="0">#REF!</definedName>
    <definedName name="длд">#REF!</definedName>
    <definedName name="дол" localSheetId="0">#REF!</definedName>
    <definedName name="дол">#REF!</definedName>
    <definedName name="дс" localSheetId="0">[3]_2!#REF!</definedName>
    <definedName name="дс">[3]_2!#REF!</definedName>
    <definedName name="дс_12" localSheetId="0">[4]_2!#REF!</definedName>
    <definedName name="дс_12">[4]_2!#REF!</definedName>
    <definedName name="дщ" localSheetId="0">#REF!</definedName>
    <definedName name="дщ">#REF!</definedName>
    <definedName name="дщшш" localSheetId="0">#REF!</definedName>
    <definedName name="дщшш">#REF!</definedName>
    <definedName name="е" localSheetId="0">#REF!</definedName>
    <definedName name="е">#REF!</definedName>
    <definedName name="епе" localSheetId="0">#REF!</definedName>
    <definedName name="епе">#REF!</definedName>
    <definedName name="епп" localSheetId="0">#REF!</definedName>
    <definedName name="епп">#REF!</definedName>
    <definedName name="ж" localSheetId="0">#REF!</definedName>
    <definedName name="ж">#REF!</definedName>
    <definedName name="жжжжжжж" localSheetId="0">#REF!</definedName>
    <definedName name="жжжжжжж">#REF!</definedName>
    <definedName name="жзх" localSheetId="0">#REF!</definedName>
    <definedName name="жзх">#REF!</definedName>
    <definedName name="зж" localSheetId="0">#REF!</definedName>
    <definedName name="зж">#REF!</definedName>
    <definedName name="зщ" localSheetId="0">#REF!</definedName>
    <definedName name="зщ">#REF!</definedName>
    <definedName name="зщз" localSheetId="0">#REF!</definedName>
    <definedName name="зщз">#REF!</definedName>
    <definedName name="индекс09" localSheetId="0">#REF!</definedName>
    <definedName name="индекс09">#REF!</definedName>
    <definedName name="индекс10" localSheetId="0">#REF!</definedName>
    <definedName name="индекс10">#REF!</definedName>
    <definedName name="индекс11" localSheetId="0">#REF!</definedName>
    <definedName name="индекс11">#REF!</definedName>
    <definedName name="ирап" localSheetId="0">#REF!</definedName>
    <definedName name="ирап">#REF!</definedName>
    <definedName name="Источник" localSheetId="0">'[5]Источник финансирования'!$A$1:$A$6</definedName>
    <definedName name="Источник">'[6]Источник финансирования'!$A$1:$A$6</definedName>
    <definedName name="ить" localSheetId="0">#REF!</definedName>
    <definedName name="ить">#REF!</definedName>
    <definedName name="й" localSheetId="0">#REF!</definedName>
    <definedName name="й">#REF!</definedName>
    <definedName name="йу" localSheetId="0">#REF!</definedName>
    <definedName name="йу">#REF!</definedName>
    <definedName name="йцук" localSheetId="0">[3]_2!#REF!</definedName>
    <definedName name="йцук">[3]_2!#REF!</definedName>
    <definedName name="йцуц" localSheetId="0">[4]_2!#REF!</definedName>
    <definedName name="йцуц">[4]_2!#REF!</definedName>
    <definedName name="йцый" localSheetId="0">#REF!</definedName>
    <definedName name="йцый">#REF!</definedName>
    <definedName name="капапр" localSheetId="0">#REF!</definedName>
    <definedName name="капапр">#REF!</definedName>
    <definedName name="кар" localSheetId="0">[3]_2!#REF!</definedName>
    <definedName name="кар">[3]_2!#REF!</definedName>
    <definedName name="кар_12" localSheetId="0">[4]_2!#REF!</definedName>
    <definedName name="кар_12">[4]_2!#REF!</definedName>
    <definedName name="КАТО" localSheetId="0">#REF!</definedName>
    <definedName name="КАТО">#REF!</definedName>
    <definedName name="кенке" localSheetId="0">#REF!</definedName>
    <definedName name="кенке">#REF!</definedName>
    <definedName name="кенкн" localSheetId="0">#REF!</definedName>
    <definedName name="кенкн">#REF!</definedName>
    <definedName name="кепкеп" localSheetId="0">#REF!</definedName>
    <definedName name="кепкеп">#REF!</definedName>
    <definedName name="Код" localSheetId="0">#REF!</definedName>
    <definedName name="Код">#REF!</definedName>
    <definedName name="кт" localSheetId="0">[3]_2!#REF!</definedName>
    <definedName name="кт">[3]_2!#REF!</definedName>
    <definedName name="кт_12" localSheetId="0">[4]_2!#REF!</definedName>
    <definedName name="кт_12">[4]_2!#REF!</definedName>
    <definedName name="куй" localSheetId="0">[3]_2!#REF!</definedName>
    <definedName name="куй">[3]_2!#REF!</definedName>
    <definedName name="куй_12" localSheetId="0">[4]_2!#REF!</definedName>
    <definedName name="куй_12">[4]_2!#REF!</definedName>
    <definedName name="курс" localSheetId="0">#REF!</definedName>
    <definedName name="курс">#REF!</definedName>
    <definedName name="курс09" localSheetId="0">#REF!</definedName>
    <definedName name="курс09">#REF!</definedName>
    <definedName name="курс10" localSheetId="0">#REF!</definedName>
    <definedName name="курс10">#REF!</definedName>
    <definedName name="курс109" localSheetId="0">#REF!</definedName>
    <definedName name="курс109">#REF!</definedName>
    <definedName name="курс110" localSheetId="0">#REF!</definedName>
    <definedName name="курс110">#REF!</definedName>
    <definedName name="л" localSheetId="0">#REF!</definedName>
    <definedName name="л">#REF!</definedName>
    <definedName name="лд" localSheetId="0">#REF!</definedName>
    <definedName name="лд">#REF!</definedName>
    <definedName name="ллллллллллл" localSheetId="0">#REF!</definedName>
    <definedName name="ллллллллллл">#REF!</definedName>
    <definedName name="лог" localSheetId="0">#REF!</definedName>
    <definedName name="лог">#REF!</definedName>
    <definedName name="лш" localSheetId="0">#REF!</definedName>
    <definedName name="лш">#REF!</definedName>
    <definedName name="мас" localSheetId="0">#REF!</definedName>
    <definedName name="мас">#REF!</definedName>
    <definedName name="Месяц" localSheetId="0">[5]Месяцы!$A$1:$A$12</definedName>
    <definedName name="Месяц">[6]Месяцы!$A$1:$A$12</definedName>
    <definedName name="мтмп" localSheetId="0">#REF!</definedName>
    <definedName name="мтмп">#REF!</definedName>
    <definedName name="мто" localSheetId="0">[3]_2!#REF!</definedName>
    <definedName name="мто">[3]_2!#REF!</definedName>
    <definedName name="мто_12" localSheetId="0">[4]_2!#REF!</definedName>
    <definedName name="мто_12">[4]_2!#REF!</definedName>
    <definedName name="мчпми" localSheetId="0">#REF!</definedName>
    <definedName name="мчпми">#REF!</definedName>
    <definedName name="н" localSheetId="0">#REF!</definedName>
    <definedName name="н">#REF!</definedName>
    <definedName name="нгопнго" localSheetId="0">#REF!</definedName>
    <definedName name="нгопнго">#REF!</definedName>
    <definedName name="Нива" localSheetId="0">#REF!</definedName>
    <definedName name="Нива">#REF!</definedName>
    <definedName name="ннннннннннн" localSheetId="0">#REF!</definedName>
    <definedName name="ннннннннннн">#REF!</definedName>
    <definedName name="нр" localSheetId="0">#REF!</definedName>
    <definedName name="нр">#REF!</definedName>
    <definedName name="нрнот" localSheetId="0">#REF!</definedName>
    <definedName name="нрнот">#REF!</definedName>
    <definedName name="о" localSheetId="0">#REF!</definedName>
    <definedName name="о">#REF!</definedName>
    <definedName name="_xlnm.Print_Area" localSheetId="0">'Свод БЗ на 2021 г.'!$A$1:$AN$252</definedName>
    <definedName name="ог" localSheetId="0">#REF!</definedName>
    <definedName name="ог">#REF!</definedName>
    <definedName name="огл" localSheetId="0">#REF!</definedName>
    <definedName name="огл">#REF!</definedName>
    <definedName name="огн" localSheetId="0">#REF!</definedName>
    <definedName name="огн">#REF!</definedName>
    <definedName name="огоьрьт" localSheetId="0">#REF!</definedName>
    <definedName name="огоьрьт">#REF!</definedName>
    <definedName name="ол" localSheetId="0">#REF!</definedName>
    <definedName name="ол">#REF!</definedName>
    <definedName name="оло" localSheetId="0">#REF!</definedName>
    <definedName name="оло">#REF!</definedName>
    <definedName name="оьотроь" localSheetId="0">#REF!</definedName>
    <definedName name="оьотроь">#REF!</definedName>
    <definedName name="ОЬПРОТ" localSheetId="0">#REF!</definedName>
    <definedName name="ОЬПРОТ">#REF!</definedName>
    <definedName name="п" localSheetId="0">#REF!</definedName>
    <definedName name="п">#REF!</definedName>
    <definedName name="панф" localSheetId="0">[3]_2!#REF!</definedName>
    <definedName name="панф">[3]_2!#REF!</definedName>
    <definedName name="панф_12" localSheetId="0">[4]_2!#REF!</definedName>
    <definedName name="панф_12">[4]_2!#REF!</definedName>
    <definedName name="паопарапрзщлэЗлЭопавпыптавслржлЖорюламоь" localSheetId="0">#REF!</definedName>
    <definedName name="паопарапрзщлэЗлЭопавпыптавслржлЖорюламоь">#REF!</definedName>
    <definedName name="пвавка" localSheetId="0">#REF!</definedName>
    <definedName name="пвавка">#REF!</definedName>
    <definedName name="пвап" localSheetId="0">#REF!</definedName>
    <definedName name="пвап">#REF!</definedName>
    <definedName name="пии" localSheetId="0">#REF!</definedName>
    <definedName name="пии">#REF!</definedName>
    <definedName name="пнн" localSheetId="0">#REF!</definedName>
    <definedName name="пнн">#REF!</definedName>
    <definedName name="пнопор" localSheetId="0">#REF!</definedName>
    <definedName name="пнопор">#REF!</definedName>
    <definedName name="Подпрограмма">'[5]Служебный ФКРБ'!$C$2:$C$38</definedName>
    <definedName name="ппп" localSheetId="0">#REF!</definedName>
    <definedName name="ппп">#REF!</definedName>
    <definedName name="пппппппппп" localSheetId="0">#REF!</definedName>
    <definedName name="пппппппппп">#REF!</definedName>
    <definedName name="пппппппппппп" localSheetId="0">#REF!</definedName>
    <definedName name="пппппппппппп">#REF!</definedName>
    <definedName name="прапрпр" localSheetId="0">#REF!</definedName>
    <definedName name="прапрпр">#REF!</definedName>
    <definedName name="прар" localSheetId="0">#REF!</definedName>
    <definedName name="прар">#REF!</definedName>
    <definedName name="преапреап" localSheetId="0">#REF!</definedName>
    <definedName name="преапреап">#REF!</definedName>
    <definedName name="препреп" localSheetId="0">#REF!</definedName>
    <definedName name="препреп">#REF!</definedName>
    <definedName name="про" localSheetId="0">[3]_2!#REF!</definedName>
    <definedName name="про">[3]_2!#REF!</definedName>
    <definedName name="про22" localSheetId="0">[4]_2!#REF!</definedName>
    <definedName name="про22">[4]_2!#REF!</definedName>
    <definedName name="Программа">'[5]Служебный ФКРБ'!$B$2:$B$123</definedName>
    <definedName name="пронро" localSheetId="0">#REF!</definedName>
    <definedName name="пронро">#REF!</definedName>
    <definedName name="прпно" localSheetId="0">#REF!</definedName>
    <definedName name="прпно">#REF!</definedName>
    <definedName name="прпо" localSheetId="0">#REF!</definedName>
    <definedName name="прпо">#REF!</definedName>
    <definedName name="р" localSheetId="0">#REF!</definedName>
    <definedName name="р">#REF!</definedName>
    <definedName name="Работа" localSheetId="0">#REF!</definedName>
    <definedName name="Работа">#REF!</definedName>
    <definedName name="рар" localSheetId="0">#REF!</definedName>
    <definedName name="рар">#REF!</definedName>
    <definedName name="раррваука" localSheetId="0">#REF!</definedName>
    <definedName name="раррваука">#REF!</definedName>
    <definedName name="ргго" localSheetId="0">#REF!</definedName>
    <definedName name="ргго">#REF!</definedName>
    <definedName name="репнреп" localSheetId="0">#REF!</definedName>
    <definedName name="репнреп">#REF!</definedName>
    <definedName name="ро" localSheetId="0">#REF!</definedName>
    <definedName name="ро">#REF!</definedName>
    <definedName name="рон" localSheetId="0">#REF!</definedName>
    <definedName name="рон">#REF!</definedName>
    <definedName name="рооапи" localSheetId="0">#REF!</definedName>
    <definedName name="рооапи">#REF!</definedName>
    <definedName name="ротп" localSheetId="0">#REF!</definedName>
    <definedName name="ротп">#REF!</definedName>
    <definedName name="ротпр" localSheetId="0">#REF!</definedName>
    <definedName name="ротпр">#REF!</definedName>
    <definedName name="роьлро" localSheetId="0">#REF!</definedName>
    <definedName name="роьлро">#REF!</definedName>
    <definedName name="роьрол" localSheetId="0">#REF!</definedName>
    <definedName name="роьрол">#REF!</definedName>
    <definedName name="роьтпрт" localSheetId="0">#REF!</definedName>
    <definedName name="роьтпрт">#REF!</definedName>
    <definedName name="РПРА" localSheetId="0">#REF!</definedName>
    <definedName name="РПРА">#REF!</definedName>
    <definedName name="рпры" localSheetId="0">#REF!</definedName>
    <definedName name="рпры">#REF!</definedName>
    <definedName name="ррррррррррр" localSheetId="0">#REF!</definedName>
    <definedName name="ррррррррррр">#REF!</definedName>
    <definedName name="ртпр" localSheetId="0">#REF!</definedName>
    <definedName name="ртпр">#REF!</definedName>
    <definedName name="Специфика" localSheetId="0">#REF!</definedName>
    <definedName name="Специфика">[6]ЭКРБ!$A$1:$A$65</definedName>
    <definedName name="Способ" localSheetId="0">'[5]Способ закупки'!$A$1:$A$14</definedName>
    <definedName name="Способ">'[6]Способ закупки'!$A$1:$A$11</definedName>
    <definedName name="стра" localSheetId="0">#REF!</definedName>
    <definedName name="стра">#REF!</definedName>
    <definedName name="т123" localSheetId="0">#REF!</definedName>
    <definedName name="т123">#REF!</definedName>
    <definedName name="Тип_пункта">'[5]Тип пункта плана'!$A$1:$A$3</definedName>
    <definedName name="Товар">[7]ОКЕИ!$A$2:$A$535</definedName>
    <definedName name="тпгеа" localSheetId="0">#REF!</definedName>
    <definedName name="тпгеа">#REF!</definedName>
    <definedName name="ттоо" localSheetId="0">[3]_2!#REF!</definedName>
    <definedName name="ттоо">[3]_2!#REF!</definedName>
    <definedName name="ТХ" localSheetId="0">#REF!</definedName>
    <definedName name="ТХ">#REF!</definedName>
    <definedName name="у" localSheetId="0">#REF!</definedName>
    <definedName name="у">#REF!</definedName>
    <definedName name="УАЗ" localSheetId="0">#REF!</definedName>
    <definedName name="УАЗ">#REF!</definedName>
    <definedName name="укап" localSheetId="0">#REF!</definedName>
    <definedName name="укап">#REF!</definedName>
    <definedName name="укаук" localSheetId="0">#REF!</definedName>
    <definedName name="укаук">#REF!</definedName>
    <definedName name="укаука" localSheetId="0">#REF!</definedName>
    <definedName name="укаука">#REF!</definedName>
    <definedName name="укацук" localSheetId="0">#REF!</definedName>
    <definedName name="укацук">#REF!</definedName>
    <definedName name="УМЗ" localSheetId="0">#REF!</definedName>
    <definedName name="УМЗ">#REF!</definedName>
    <definedName name="Услуга" localSheetId="0">#REF!</definedName>
    <definedName name="Услуга">#REF!</definedName>
    <definedName name="ФВП" localSheetId="0">#REF!</definedName>
    <definedName name="ФВП">#REF!</definedName>
    <definedName name="фву" localSheetId="0">#REF!</definedName>
    <definedName name="фву">#REF!</definedName>
    <definedName name="Фонды">[5]Фонд!$A$1:$A$4</definedName>
    <definedName name="фук" localSheetId="0">#REF!</definedName>
    <definedName name="фук">#REF!</definedName>
    <definedName name="фывфв" localSheetId="0">#REF!</definedName>
    <definedName name="фывфв">#REF!</definedName>
    <definedName name="фывфы" localSheetId="0">#REF!</definedName>
    <definedName name="фывфы">#REF!</definedName>
    <definedName name="фыЫ" localSheetId="0">#REF!</definedName>
    <definedName name="фыЫ">#REF!</definedName>
    <definedName name="ХАС" localSheetId="0">#REF!</definedName>
    <definedName name="ХАС">#REF!</definedName>
    <definedName name="ХС" localSheetId="0">#REF!</definedName>
    <definedName name="ХС">#REF!</definedName>
    <definedName name="ц" localSheetId="0">#REF!</definedName>
    <definedName name="ц">#REF!</definedName>
    <definedName name="цувц" localSheetId="0">#REF!</definedName>
    <definedName name="цувц">#REF!</definedName>
    <definedName name="цук" localSheetId="0">#REF!</definedName>
    <definedName name="цук">#REF!</definedName>
    <definedName name="цуук" localSheetId="0">#REF!</definedName>
    <definedName name="цуук">#REF!</definedName>
    <definedName name="цыфувак" localSheetId="0">#REF!</definedName>
    <definedName name="цыфувак">#REF!</definedName>
    <definedName name="чваыва" localSheetId="0">#REF!</definedName>
    <definedName name="чваыва">#REF!</definedName>
    <definedName name="чмачвамя" localSheetId="0">#REF!</definedName>
    <definedName name="чмачвамя">#REF!</definedName>
    <definedName name="чс" localSheetId="0">#REF!</definedName>
    <definedName name="чс">#REF!</definedName>
    <definedName name="ччччччччч" localSheetId="0">#REF!</definedName>
    <definedName name="ччччччччч">#REF!</definedName>
    <definedName name="чччччччччччч" localSheetId="0">#REF!</definedName>
    <definedName name="чччччччччччч">#REF!</definedName>
    <definedName name="шгшнгш" localSheetId="0">#REF!</definedName>
    <definedName name="шгшнгш">#REF!</definedName>
    <definedName name="Шкода" localSheetId="0">#REF!</definedName>
    <definedName name="Шкода">#REF!</definedName>
    <definedName name="шлгошл" localSheetId="0">#REF!</definedName>
    <definedName name="шлгошл">#REF!</definedName>
    <definedName name="шлгш" localSheetId="0">#REF!</definedName>
    <definedName name="шлгш">#REF!</definedName>
    <definedName name="шлолорлор" localSheetId="0">#REF!</definedName>
    <definedName name="шлолорлор">#REF!</definedName>
    <definedName name="шшшшшшшшшш" localSheetId="0">#REF!</definedName>
    <definedName name="шшшшшшшшшш">#REF!</definedName>
    <definedName name="щзшщ" localSheetId="0">#REF!</definedName>
    <definedName name="щзшщ">#REF!</definedName>
    <definedName name="ъ" localSheetId="0">#REF!</definedName>
    <definedName name="ъ">#REF!</definedName>
    <definedName name="ЫАЫАЫ" localSheetId="0">#REF!</definedName>
    <definedName name="ЫАЫАЫ">#REF!</definedName>
    <definedName name="ыаыв" localSheetId="0">#REF!</definedName>
    <definedName name="ыаыв">#REF!</definedName>
    <definedName name="ыва" localSheetId="0">#REF!</definedName>
    <definedName name="ыва">#REF!</definedName>
    <definedName name="ывыв" localSheetId="0">#REF!</definedName>
    <definedName name="ывыв">#REF!</definedName>
    <definedName name="ыу" localSheetId="0">#REF!</definedName>
    <definedName name="ыу">#REF!</definedName>
    <definedName name="ыы" localSheetId="0">#REF!</definedName>
    <definedName name="ыы">#REF!</definedName>
    <definedName name="ь" localSheetId="0">#REF!</definedName>
    <definedName name="ь">#REF!</definedName>
    <definedName name="ьор" localSheetId="0">#REF!</definedName>
    <definedName name="ьор">#REF!</definedName>
    <definedName name="ьпсав" localSheetId="0">#REF!</definedName>
    <definedName name="ьпсав">#REF!</definedName>
    <definedName name="ЬРОЬ" localSheetId="0">#REF!</definedName>
    <definedName name="ЬРОЬ">#REF!</definedName>
    <definedName name="э" localSheetId="0">#REF!</definedName>
    <definedName name="э">#REF!</definedName>
    <definedName name="юдж" localSheetId="0">#REF!</definedName>
    <definedName name="юдж">#REF!</definedName>
    <definedName name="я" localSheetId="0">#REF!</definedName>
    <definedName name="я">#REF!</definedName>
    <definedName name="яис" localSheetId="0">#REF!</definedName>
    <definedName name="яис">#REF!</definedName>
    <definedName name="ячя" localSheetId="0">#REF!</definedName>
    <definedName name="ячя">#REF!</definedName>
    <definedName name="ячЯч" localSheetId="0">#REF!</definedName>
    <definedName name="ячЯч">#REF!</definedName>
    <definedName name="яяяяяяя" localSheetId="0">#REF!</definedName>
    <definedName name="яяяяяяя">#REF!</definedName>
    <definedName name="яяяяяяяяяяя" localSheetId="0">#REF!</definedName>
    <definedName name="яяяяяяяяяяя">#REF!</definedName>
  </definedNames>
  <calcPr calcId="152511"/>
</workbook>
</file>

<file path=xl/calcChain.xml><?xml version="1.0" encoding="utf-8"?>
<calcChain xmlns="http://schemas.openxmlformats.org/spreadsheetml/2006/main">
  <c r="G11" i="195" l="1"/>
  <c r="G10" i="195"/>
  <c r="G9" i="195"/>
  <c r="G8" i="195"/>
  <c r="G7" i="195"/>
  <c r="G12" i="195" l="1"/>
  <c r="X165" i="112" l="1"/>
  <c r="M165" i="112"/>
  <c r="R158" i="112" l="1"/>
  <c r="N158" i="112"/>
  <c r="R179" i="112" l="1"/>
  <c r="N179" i="112"/>
  <c r="AC185" i="112" l="1"/>
  <c r="AC186" i="112"/>
  <c r="X195" i="112"/>
  <c r="AD195" i="112"/>
  <c r="AC195" i="112" l="1"/>
  <c r="M195" i="112"/>
  <c r="Y202" i="112" l="1"/>
  <c r="Y201" i="112"/>
  <c r="Y200" i="112"/>
  <c r="Y198" i="112"/>
  <c r="Y197" i="112"/>
  <c r="R178" i="112"/>
  <c r="R177" i="112"/>
  <c r="R176" i="112"/>
  <c r="R175" i="112"/>
  <c r="R174" i="112"/>
  <c r="R173" i="112"/>
  <c r="R170" i="112"/>
  <c r="N168" i="112"/>
  <c r="N167" i="112"/>
  <c r="R167" i="112"/>
  <c r="N186" i="112"/>
  <c r="R186" i="112"/>
  <c r="AC179" i="112"/>
  <c r="Y180" i="112"/>
  <c r="AC82" i="112" l="1"/>
  <c r="AC51" i="112" l="1"/>
  <c r="AC52" i="112"/>
  <c r="AC55" i="112"/>
  <c r="AC42" i="112"/>
  <c r="AC58" i="112"/>
  <c r="Y58" i="112"/>
  <c r="R75" i="112"/>
  <c r="N164" i="112" l="1"/>
  <c r="R239" i="112" l="1"/>
  <c r="X60" i="112" l="1"/>
  <c r="AC76" i="112" l="1"/>
  <c r="Y77" i="112"/>
  <c r="AC77" i="112"/>
  <c r="R76" i="112" l="1"/>
  <c r="X38" i="112" l="1"/>
  <c r="AM246" i="112" l="1"/>
  <c r="AL246" i="112"/>
  <c r="AK246" i="112"/>
  <c r="AI246" i="112"/>
  <c r="AH246" i="112"/>
  <c r="AG246" i="112"/>
  <c r="AF246" i="112"/>
  <c r="AD246" i="112"/>
  <c r="Y246" i="112"/>
  <c r="AJ246" i="112" s="1"/>
  <c r="W246" i="112"/>
  <c r="V246" i="112"/>
  <c r="U246" i="112"/>
  <c r="S246" i="112"/>
  <c r="R246" i="112"/>
  <c r="N246" i="112"/>
  <c r="AM245" i="112"/>
  <c r="AL245" i="112"/>
  <c r="AK245" i="112"/>
  <c r="AI245" i="112"/>
  <c r="AH245" i="112"/>
  <c r="AG245" i="112"/>
  <c r="AF245" i="112"/>
  <c r="AC245" i="112"/>
  <c r="Y245" i="112"/>
  <c r="W245" i="112"/>
  <c r="V245" i="112"/>
  <c r="U245" i="112"/>
  <c r="R245" i="112"/>
  <c r="AN245" i="112" s="1"/>
  <c r="N245" i="112"/>
  <c r="AJ245" i="112" s="1"/>
  <c r="H245" i="112"/>
  <c r="T245" i="112" s="1"/>
  <c r="G245" i="112"/>
  <c r="L245" i="112" s="1"/>
  <c r="AM244" i="112"/>
  <c r="AL244" i="112"/>
  <c r="AK244" i="112"/>
  <c r="AI244" i="112"/>
  <c r="AH244" i="112"/>
  <c r="AG244" i="112"/>
  <c r="AF244" i="112"/>
  <c r="AD244" i="112"/>
  <c r="AC244" i="112"/>
  <c r="Y244" i="112"/>
  <c r="W244" i="112"/>
  <c r="V244" i="112"/>
  <c r="U244" i="112"/>
  <c r="T244" i="112"/>
  <c r="S244" i="112"/>
  <c r="N244" i="112"/>
  <c r="R244" i="112" s="1"/>
  <c r="AN244" i="112" s="1"/>
  <c r="L244" i="112"/>
  <c r="H244" i="112"/>
  <c r="AE244" i="112" s="1"/>
  <c r="AM243" i="112"/>
  <c r="AL243" i="112"/>
  <c r="AK243" i="112"/>
  <c r="AI243" i="112"/>
  <c r="AH243" i="112"/>
  <c r="AG243" i="112"/>
  <c r="AF243" i="112"/>
  <c r="AD243" i="112"/>
  <c r="Y243" i="112"/>
  <c r="AC243" i="112" s="1"/>
  <c r="W243" i="112"/>
  <c r="V243" i="112"/>
  <c r="U243" i="112"/>
  <c r="S243" i="112"/>
  <c r="N243" i="112"/>
  <c r="R243" i="112" s="1"/>
  <c r="H243" i="112"/>
  <c r="L243" i="112" s="1"/>
  <c r="AM242" i="112"/>
  <c r="AL242" i="112"/>
  <c r="AK242" i="112"/>
  <c r="AJ242" i="112"/>
  <c r="AI242" i="112"/>
  <c r="AH242" i="112"/>
  <c r="AG242" i="112"/>
  <c r="AF242" i="112"/>
  <c r="AD242" i="112"/>
  <c r="AC242" i="112"/>
  <c r="AN242" i="112" s="1"/>
  <c r="Y242" i="112"/>
  <c r="AE242" i="112" s="1"/>
  <c r="W242" i="112"/>
  <c r="V242" i="112"/>
  <c r="U242" i="112"/>
  <c r="T242" i="112"/>
  <c r="S242" i="112"/>
  <c r="R242" i="112"/>
  <c r="N242" i="112"/>
  <c r="H242" i="112"/>
  <c r="L242" i="112" s="1"/>
  <c r="AM241" i="112"/>
  <c r="AL241" i="112"/>
  <c r="AK241" i="112"/>
  <c r="AI241" i="112"/>
  <c r="AH241" i="112"/>
  <c r="AG241" i="112"/>
  <c r="AF241" i="112"/>
  <c r="AE241" i="112"/>
  <c r="AD241" i="112"/>
  <c r="Y241" i="112"/>
  <c r="AC241" i="112" s="1"/>
  <c r="AN241" i="112" s="1"/>
  <c r="W241" i="112"/>
  <c r="V241" i="112"/>
  <c r="U241" i="112"/>
  <c r="S241" i="112"/>
  <c r="R241" i="112"/>
  <c r="N241" i="112"/>
  <c r="L241" i="112"/>
  <c r="H241" i="112"/>
  <c r="AM240" i="112"/>
  <c r="AL240" i="112"/>
  <c r="AK240" i="112"/>
  <c r="AJ240" i="112"/>
  <c r="AI240" i="112"/>
  <c r="AH240" i="112"/>
  <c r="AG240" i="112"/>
  <c r="AF240" i="112"/>
  <c r="AE240" i="112"/>
  <c r="AD240" i="112"/>
  <c r="AC240" i="112"/>
  <c r="Y240" i="112"/>
  <c r="W240" i="112"/>
  <c r="V240" i="112"/>
  <c r="U240" i="112"/>
  <c r="T240" i="112"/>
  <c r="S240" i="112"/>
  <c r="R240" i="112"/>
  <c r="AN240" i="112" s="1"/>
  <c r="N240" i="112"/>
  <c r="L240" i="112"/>
  <c r="H240" i="112"/>
  <c r="AM239" i="112"/>
  <c r="AL239" i="112"/>
  <c r="AK239" i="112"/>
  <c r="AJ239" i="112"/>
  <c r="AI239" i="112"/>
  <c r="AH239" i="112"/>
  <c r="AG239" i="112"/>
  <c r="AF239" i="112"/>
  <c r="AD239" i="112"/>
  <c r="AC239" i="112"/>
  <c r="Y239" i="112"/>
  <c r="W239" i="112"/>
  <c r="V239" i="112"/>
  <c r="U239" i="112"/>
  <c r="T239" i="112"/>
  <c r="S239" i="112"/>
  <c r="AN239" i="112"/>
  <c r="N239" i="112"/>
  <c r="L239" i="112"/>
  <c r="H239" i="112"/>
  <c r="AE239" i="112" s="1"/>
  <c r="AM238" i="112"/>
  <c r="AL238" i="112"/>
  <c r="AK238" i="112"/>
  <c r="AI238" i="112"/>
  <c r="AH238" i="112"/>
  <c r="AG238" i="112"/>
  <c r="AF238" i="112"/>
  <c r="AD238" i="112"/>
  <c r="AC238" i="112"/>
  <c r="Y238" i="112"/>
  <c r="W238" i="112"/>
  <c r="V238" i="112"/>
  <c r="U238" i="112"/>
  <c r="S238" i="112"/>
  <c r="R238" i="112"/>
  <c r="AN238" i="112" s="1"/>
  <c r="N238" i="112"/>
  <c r="AJ238" i="112" s="1"/>
  <c r="L238" i="112"/>
  <c r="H238" i="112"/>
  <c r="AE238" i="112" s="1"/>
  <c r="AM237" i="112"/>
  <c r="AL237" i="112"/>
  <c r="AK237" i="112"/>
  <c r="AI237" i="112"/>
  <c r="AH237" i="112"/>
  <c r="AG237" i="112"/>
  <c r="AF237" i="112"/>
  <c r="AD237" i="112"/>
  <c r="Y237" i="112"/>
  <c r="AC237" i="112" s="1"/>
  <c r="AN237" i="112" s="1"/>
  <c r="W237" i="112"/>
  <c r="V237" i="112"/>
  <c r="U237" i="112"/>
  <c r="S237" i="112"/>
  <c r="N237" i="112"/>
  <c r="R237" i="112" s="1"/>
  <c r="L237" i="112"/>
  <c r="H237" i="112"/>
  <c r="AE237" i="112" s="1"/>
  <c r="AM236" i="112"/>
  <c r="AL236" i="112"/>
  <c r="AK236" i="112"/>
  <c r="AI236" i="112"/>
  <c r="AH236" i="112"/>
  <c r="AG236" i="112"/>
  <c r="AF236" i="112"/>
  <c r="AD236" i="112"/>
  <c r="AC236" i="112"/>
  <c r="AN236" i="112" s="1"/>
  <c r="Y236" i="112"/>
  <c r="AE236" i="112" s="1"/>
  <c r="W236" i="112"/>
  <c r="V236" i="112"/>
  <c r="U236" i="112"/>
  <c r="T236" i="112"/>
  <c r="S236" i="112"/>
  <c r="R236" i="112"/>
  <c r="N236" i="112"/>
  <c r="H236" i="112"/>
  <c r="L236" i="112" s="1"/>
  <c r="AM235" i="112"/>
  <c r="AL235" i="112"/>
  <c r="AK235" i="112"/>
  <c r="AI235" i="112"/>
  <c r="AH235" i="112"/>
  <c r="AG235" i="112"/>
  <c r="AF235" i="112"/>
  <c r="AE235" i="112"/>
  <c r="AD235" i="112"/>
  <c r="Y235" i="112"/>
  <c r="AC235" i="112" s="1"/>
  <c r="AN235" i="112" s="1"/>
  <c r="W235" i="112"/>
  <c r="V235" i="112"/>
  <c r="U235" i="112"/>
  <c r="S235" i="112"/>
  <c r="R235" i="112"/>
  <c r="N235" i="112"/>
  <c r="L235" i="112"/>
  <c r="H235" i="112"/>
  <c r="AM234" i="112"/>
  <c r="AL234" i="112"/>
  <c r="AK234" i="112"/>
  <c r="AJ234" i="112"/>
  <c r="AI234" i="112"/>
  <c r="AH234" i="112"/>
  <c r="AG234" i="112"/>
  <c r="AF234" i="112"/>
  <c r="AE234" i="112"/>
  <c r="AD234" i="112"/>
  <c r="AC234" i="112"/>
  <c r="Y234" i="112"/>
  <c r="W234" i="112"/>
  <c r="V234" i="112"/>
  <c r="U234" i="112"/>
  <c r="T234" i="112"/>
  <c r="S234" i="112"/>
  <c r="R234" i="112"/>
  <c r="AN234" i="112" s="1"/>
  <c r="N234" i="112"/>
  <c r="L234" i="112"/>
  <c r="H234" i="112"/>
  <c r="AM233" i="112"/>
  <c r="AL233" i="112"/>
  <c r="AK233" i="112"/>
  <c r="AJ233" i="112"/>
  <c r="AI233" i="112"/>
  <c r="AH233" i="112"/>
  <c r="AG233" i="112"/>
  <c r="AF233" i="112"/>
  <c r="AD233" i="112"/>
  <c r="AC233" i="112"/>
  <c r="Y233" i="112"/>
  <c r="W233" i="112"/>
  <c r="V233" i="112"/>
  <c r="U233" i="112"/>
  <c r="T233" i="112"/>
  <c r="S233" i="112"/>
  <c r="R233" i="112"/>
  <c r="AN233" i="112" s="1"/>
  <c r="N233" i="112"/>
  <c r="L233" i="112"/>
  <c r="H233" i="112"/>
  <c r="AE233" i="112" s="1"/>
  <c r="AM232" i="112"/>
  <c r="AL232" i="112"/>
  <c r="AK232" i="112"/>
  <c r="AI232" i="112"/>
  <c r="AH232" i="112"/>
  <c r="AG232" i="112"/>
  <c r="AF232" i="112"/>
  <c r="AD232" i="112"/>
  <c r="AC232" i="112"/>
  <c r="Y232" i="112"/>
  <c r="W232" i="112"/>
  <c r="V232" i="112"/>
  <c r="U232" i="112"/>
  <c r="S232" i="112"/>
  <c r="R232" i="112"/>
  <c r="AN232" i="112" s="1"/>
  <c r="N232" i="112"/>
  <c r="AJ232" i="112" s="1"/>
  <c r="L232" i="112"/>
  <c r="H232" i="112"/>
  <c r="AE232" i="112" s="1"/>
  <c r="AM231" i="112"/>
  <c r="AL231" i="112"/>
  <c r="AK231" i="112"/>
  <c r="AI231" i="112"/>
  <c r="AH231" i="112"/>
  <c r="AG231" i="112"/>
  <c r="AF231" i="112"/>
  <c r="AD231" i="112"/>
  <c r="Y231" i="112"/>
  <c r="AC231" i="112" s="1"/>
  <c r="W231" i="112"/>
  <c r="V231" i="112"/>
  <c r="U231" i="112"/>
  <c r="S231" i="112"/>
  <c r="N231" i="112"/>
  <c r="R231" i="112" s="1"/>
  <c r="L231" i="112"/>
  <c r="H231" i="112"/>
  <c r="AE231" i="112" s="1"/>
  <c r="AM230" i="112"/>
  <c r="AL230" i="112"/>
  <c r="AK230" i="112"/>
  <c r="AI230" i="112"/>
  <c r="AH230" i="112"/>
  <c r="AG230" i="112"/>
  <c r="AF230" i="112"/>
  <c r="AD230" i="112"/>
  <c r="AC230" i="112"/>
  <c r="AN230" i="112" s="1"/>
  <c r="Y230" i="112"/>
  <c r="AE230" i="112" s="1"/>
  <c r="W230" i="112"/>
  <c r="V230" i="112"/>
  <c r="U230" i="112"/>
  <c r="S230" i="112"/>
  <c r="R230" i="112"/>
  <c r="N230" i="112"/>
  <c r="H230" i="112"/>
  <c r="L230" i="112" s="1"/>
  <c r="AM229" i="112"/>
  <c r="AL229" i="112"/>
  <c r="AK229" i="112"/>
  <c r="AI229" i="112"/>
  <c r="AH229" i="112"/>
  <c r="AG229" i="112"/>
  <c r="AF229" i="112"/>
  <c r="AE229" i="112"/>
  <c r="AD229" i="112"/>
  <c r="Y229" i="112"/>
  <c r="AC229" i="112" s="1"/>
  <c r="AN229" i="112" s="1"/>
  <c r="W229" i="112"/>
  <c r="V229" i="112"/>
  <c r="U229" i="112"/>
  <c r="S229" i="112"/>
  <c r="R229" i="112"/>
  <c r="N229" i="112"/>
  <c r="L229" i="112"/>
  <c r="H229" i="112"/>
  <c r="AM228" i="112"/>
  <c r="AL228" i="112"/>
  <c r="AK228" i="112"/>
  <c r="AJ228" i="112"/>
  <c r="AI228" i="112"/>
  <c r="AH228" i="112"/>
  <c r="AG228" i="112"/>
  <c r="AF228" i="112"/>
  <c r="AE228" i="112"/>
  <c r="AD228" i="112"/>
  <c r="AC228" i="112"/>
  <c r="Y228" i="112"/>
  <c r="W228" i="112"/>
  <c r="V228" i="112"/>
  <c r="U228" i="112"/>
  <c r="T228" i="112"/>
  <c r="S228" i="112"/>
  <c r="R228" i="112"/>
  <c r="AN228" i="112" s="1"/>
  <c r="N228" i="112"/>
  <c r="L228" i="112"/>
  <c r="H228" i="112"/>
  <c r="AM227" i="112"/>
  <c r="AL227" i="112"/>
  <c r="AK227" i="112"/>
  <c r="AJ227" i="112"/>
  <c r="AI227" i="112"/>
  <c r="AH227" i="112"/>
  <c r="AG227" i="112"/>
  <c r="AF227" i="112"/>
  <c r="AD227" i="112"/>
  <c r="AC227" i="112"/>
  <c r="Y227" i="112"/>
  <c r="W227" i="112"/>
  <c r="V227" i="112"/>
  <c r="U227" i="112"/>
  <c r="T227" i="112"/>
  <c r="S227" i="112"/>
  <c r="R227" i="112"/>
  <c r="AN227" i="112" s="1"/>
  <c r="N227" i="112"/>
  <c r="L227" i="112"/>
  <c r="H227" i="112"/>
  <c r="AE227" i="112" s="1"/>
  <c r="AM226" i="112"/>
  <c r="AL226" i="112"/>
  <c r="AK226" i="112"/>
  <c r="AI226" i="112"/>
  <c r="AH226" i="112"/>
  <c r="AG226" i="112"/>
  <c r="AF226" i="112"/>
  <c r="AD226" i="112"/>
  <c r="AC226" i="112"/>
  <c r="Y226" i="112"/>
  <c r="W226" i="112"/>
  <c r="V226" i="112"/>
  <c r="U226" i="112"/>
  <c r="S226" i="112"/>
  <c r="R226" i="112"/>
  <c r="AN226" i="112" s="1"/>
  <c r="N226" i="112"/>
  <c r="AJ226" i="112" s="1"/>
  <c r="L226" i="112"/>
  <c r="H226" i="112"/>
  <c r="AE226" i="112" s="1"/>
  <c r="AM225" i="112"/>
  <c r="AL225" i="112"/>
  <c r="AK225" i="112"/>
  <c r="AI225" i="112"/>
  <c r="AH225" i="112"/>
  <c r="AG225" i="112"/>
  <c r="AF225" i="112"/>
  <c r="AD225" i="112"/>
  <c r="Y225" i="112"/>
  <c r="AC225" i="112" s="1"/>
  <c r="W225" i="112"/>
  <c r="V225" i="112"/>
  <c r="U225" i="112"/>
  <c r="S225" i="112"/>
  <c r="N225" i="112"/>
  <c r="R225" i="112" s="1"/>
  <c r="L225" i="112"/>
  <c r="H225" i="112"/>
  <c r="AE225" i="112" s="1"/>
  <c r="AM224" i="112"/>
  <c r="AL224" i="112"/>
  <c r="AK224" i="112"/>
  <c r="AI224" i="112"/>
  <c r="AH224" i="112"/>
  <c r="AG224" i="112"/>
  <c r="AF224" i="112"/>
  <c r="AD224" i="112"/>
  <c r="AC224" i="112"/>
  <c r="AN224" i="112" s="1"/>
  <c r="Y224" i="112"/>
  <c r="AE224" i="112" s="1"/>
  <c r="W224" i="112"/>
  <c r="V224" i="112"/>
  <c r="U224" i="112"/>
  <c r="S224" i="112"/>
  <c r="R224" i="112"/>
  <c r="N224" i="112"/>
  <c r="H224" i="112"/>
  <c r="L224" i="112" s="1"/>
  <c r="AM223" i="112"/>
  <c r="AL223" i="112"/>
  <c r="AK223" i="112"/>
  <c r="AI223" i="112"/>
  <c r="AH223" i="112"/>
  <c r="AG223" i="112"/>
  <c r="AF223" i="112"/>
  <c r="AE223" i="112"/>
  <c r="AD223" i="112"/>
  <c r="Y223" i="112"/>
  <c r="AC223" i="112" s="1"/>
  <c r="AN223" i="112" s="1"/>
  <c r="W223" i="112"/>
  <c r="V223" i="112"/>
  <c r="U223" i="112"/>
  <c r="S223" i="112"/>
  <c r="R223" i="112"/>
  <c r="N223" i="112"/>
  <c r="L223" i="112"/>
  <c r="H223" i="112"/>
  <c r="AM222" i="112"/>
  <c r="AL222" i="112"/>
  <c r="AK222" i="112"/>
  <c r="AJ222" i="112"/>
  <c r="AI222" i="112"/>
  <c r="AH222" i="112"/>
  <c r="AG222" i="112"/>
  <c r="AF222" i="112"/>
  <c r="AE222" i="112"/>
  <c r="AD222" i="112"/>
  <c r="AC222" i="112"/>
  <c r="Y222" i="112"/>
  <c r="W222" i="112"/>
  <c r="V222" i="112"/>
  <c r="U222" i="112"/>
  <c r="T222" i="112"/>
  <c r="S222" i="112"/>
  <c r="R222" i="112"/>
  <c r="AN222" i="112" s="1"/>
  <c r="N222" i="112"/>
  <c r="L222" i="112"/>
  <c r="H222" i="112"/>
  <c r="AM221" i="112"/>
  <c r="AL221" i="112"/>
  <c r="AK221" i="112"/>
  <c r="AJ221" i="112"/>
  <c r="AI221" i="112"/>
  <c r="AH221" i="112"/>
  <c r="AG221" i="112"/>
  <c r="AF221" i="112"/>
  <c r="AD221" i="112"/>
  <c r="AC221" i="112"/>
  <c r="Y221" i="112"/>
  <c r="W221" i="112"/>
  <c r="V221" i="112"/>
  <c r="U221" i="112"/>
  <c r="T221" i="112"/>
  <c r="S221" i="112"/>
  <c r="R221" i="112"/>
  <c r="AN221" i="112" s="1"/>
  <c r="N221" i="112"/>
  <c r="L221" i="112"/>
  <c r="H221" i="112"/>
  <c r="AE221" i="112" s="1"/>
  <c r="AM220" i="112"/>
  <c r="AL220" i="112"/>
  <c r="AK220" i="112"/>
  <c r="AI220" i="112"/>
  <c r="AH220" i="112"/>
  <c r="AG220" i="112"/>
  <c r="AF220" i="112"/>
  <c r="AD220" i="112"/>
  <c r="AC220" i="112"/>
  <c r="Y220" i="112"/>
  <c r="W220" i="112"/>
  <c r="V220" i="112"/>
  <c r="U220" i="112"/>
  <c r="S220" i="112"/>
  <c r="R220" i="112"/>
  <c r="AN220" i="112" s="1"/>
  <c r="N220" i="112"/>
  <c r="AJ220" i="112" s="1"/>
  <c r="L220" i="112"/>
  <c r="H220" i="112"/>
  <c r="AE220" i="112" s="1"/>
  <c r="AM219" i="112"/>
  <c r="AL219" i="112"/>
  <c r="AK219" i="112"/>
  <c r="AI219" i="112"/>
  <c r="AH219" i="112"/>
  <c r="AG219" i="112"/>
  <c r="AF219" i="112"/>
  <c r="AD219" i="112"/>
  <c r="Y219" i="112"/>
  <c r="AC219" i="112" s="1"/>
  <c r="AN219" i="112" s="1"/>
  <c r="W219" i="112"/>
  <c r="V219" i="112"/>
  <c r="U219" i="112"/>
  <c r="S219" i="112"/>
  <c r="N219" i="112"/>
  <c r="R219" i="112" s="1"/>
  <c r="L219" i="112"/>
  <c r="H219" i="112"/>
  <c r="AE219" i="112" s="1"/>
  <c r="AM218" i="112"/>
  <c r="AL218" i="112"/>
  <c r="AK218" i="112"/>
  <c r="AI218" i="112"/>
  <c r="AH218" i="112"/>
  <c r="AG218" i="112"/>
  <c r="AF218" i="112"/>
  <c r="AD218" i="112"/>
  <c r="AC218" i="112"/>
  <c r="AN218" i="112" s="1"/>
  <c r="Y218" i="112"/>
  <c r="AE218" i="112" s="1"/>
  <c r="W218" i="112"/>
  <c r="V218" i="112"/>
  <c r="U218" i="112"/>
  <c r="S218" i="112"/>
  <c r="R218" i="112"/>
  <c r="N218" i="112"/>
  <c r="H218" i="112"/>
  <c r="L218" i="112" s="1"/>
  <c r="AM217" i="112"/>
  <c r="AL217" i="112"/>
  <c r="AK217" i="112"/>
  <c r="AI217" i="112"/>
  <c r="AH217" i="112"/>
  <c r="AG217" i="112"/>
  <c r="AF217" i="112"/>
  <c r="AE217" i="112"/>
  <c r="AD217" i="112"/>
  <c r="Y217" i="112"/>
  <c r="AC217" i="112" s="1"/>
  <c r="AN217" i="112" s="1"/>
  <c r="W217" i="112"/>
  <c r="V217" i="112"/>
  <c r="U217" i="112"/>
  <c r="S217" i="112"/>
  <c r="R217" i="112"/>
  <c r="N217" i="112"/>
  <c r="L217" i="112"/>
  <c r="H217" i="112"/>
  <c r="AM216" i="112"/>
  <c r="AL216" i="112"/>
  <c r="AK216" i="112"/>
  <c r="AJ216" i="112"/>
  <c r="AI216" i="112"/>
  <c r="AH216" i="112"/>
  <c r="AG216" i="112"/>
  <c r="AF216" i="112"/>
  <c r="AE216" i="112"/>
  <c r="AD216" i="112"/>
  <c r="AC216" i="112"/>
  <c r="Y216" i="112"/>
  <c r="W216" i="112"/>
  <c r="V216" i="112"/>
  <c r="U216" i="112"/>
  <c r="T216" i="112"/>
  <c r="S216" i="112"/>
  <c r="R216" i="112"/>
  <c r="AN216" i="112" s="1"/>
  <c r="N216" i="112"/>
  <c r="L216" i="112"/>
  <c r="H216" i="112"/>
  <c r="AM215" i="112"/>
  <c r="AL215" i="112"/>
  <c r="AK215" i="112"/>
  <c r="AJ215" i="112"/>
  <c r="AI215" i="112"/>
  <c r="AH215" i="112"/>
  <c r="AG215" i="112"/>
  <c r="AF215" i="112"/>
  <c r="AD215" i="112"/>
  <c r="AC215" i="112"/>
  <c r="Y215" i="112"/>
  <c r="W215" i="112"/>
  <c r="V215" i="112"/>
  <c r="U215" i="112"/>
  <c r="T215" i="112"/>
  <c r="S215" i="112"/>
  <c r="R215" i="112"/>
  <c r="AN215" i="112" s="1"/>
  <c r="N215" i="112"/>
  <c r="L215" i="112"/>
  <c r="H215" i="112"/>
  <c r="AE215" i="112" s="1"/>
  <c r="AM214" i="112"/>
  <c r="AL214" i="112"/>
  <c r="AK214" i="112"/>
  <c r="AI214" i="112"/>
  <c r="AH214" i="112"/>
  <c r="AG214" i="112"/>
  <c r="AF214" i="112"/>
  <c r="AD214" i="112"/>
  <c r="Y214" i="112"/>
  <c r="AE214" i="112" s="1"/>
  <c r="W214" i="112"/>
  <c r="V214" i="112"/>
  <c r="U214" i="112"/>
  <c r="S214" i="112"/>
  <c r="R214" i="112"/>
  <c r="N214" i="112"/>
  <c r="L214" i="112"/>
  <c r="H214" i="112"/>
  <c r="AM213" i="112"/>
  <c r="AL213" i="112"/>
  <c r="AK213" i="112"/>
  <c r="AI213" i="112"/>
  <c r="AH213" i="112"/>
  <c r="AG213" i="112"/>
  <c r="AF213" i="112"/>
  <c r="AD213" i="112"/>
  <c r="Y213" i="112"/>
  <c r="AC213" i="112" s="1"/>
  <c r="W213" i="112"/>
  <c r="V213" i="112"/>
  <c r="U213" i="112"/>
  <c r="S213" i="112"/>
  <c r="N213" i="112"/>
  <c r="R213" i="112" s="1"/>
  <c r="L213" i="112"/>
  <c r="H213" i="112"/>
  <c r="AE213" i="112" s="1"/>
  <c r="AM212" i="112"/>
  <c r="AL212" i="112"/>
  <c r="AK212" i="112"/>
  <c r="AI212" i="112"/>
  <c r="AH212" i="112"/>
  <c r="AG212" i="112"/>
  <c r="AF212" i="112"/>
  <c r="AD212" i="112"/>
  <c r="AC212" i="112"/>
  <c r="AN212" i="112" s="1"/>
  <c r="Y212" i="112"/>
  <c r="AE212" i="112" s="1"/>
  <c r="W212" i="112"/>
  <c r="V212" i="112"/>
  <c r="U212" i="112"/>
  <c r="S212" i="112"/>
  <c r="R212" i="112"/>
  <c r="N212" i="112"/>
  <c r="H212" i="112"/>
  <c r="L212" i="112" s="1"/>
  <c r="AM211" i="112"/>
  <c r="AL211" i="112"/>
  <c r="AK211" i="112"/>
  <c r="AI211" i="112"/>
  <c r="AH211" i="112"/>
  <c r="AG211" i="112"/>
  <c r="AF211" i="112"/>
  <c r="AE211" i="112"/>
  <c r="AD211" i="112"/>
  <c r="Y211" i="112"/>
  <c r="AC211" i="112" s="1"/>
  <c r="AN211" i="112" s="1"/>
  <c r="W211" i="112"/>
  <c r="V211" i="112"/>
  <c r="U211" i="112"/>
  <c r="S211" i="112"/>
  <c r="R211" i="112"/>
  <c r="N211" i="112"/>
  <c r="L211" i="112"/>
  <c r="H211" i="112"/>
  <c r="AM210" i="112"/>
  <c r="AL210" i="112"/>
  <c r="AK210" i="112"/>
  <c r="AJ210" i="112"/>
  <c r="AI210" i="112"/>
  <c r="AH210" i="112"/>
  <c r="AG210" i="112"/>
  <c r="AF210" i="112"/>
  <c r="AE210" i="112"/>
  <c r="AD210" i="112"/>
  <c r="AC210" i="112"/>
  <c r="Y210" i="112"/>
  <c r="W210" i="112"/>
  <c r="V210" i="112"/>
  <c r="U210" i="112"/>
  <c r="T210" i="112"/>
  <c r="S210" i="112"/>
  <c r="R210" i="112"/>
  <c r="AN210" i="112" s="1"/>
  <c r="N210" i="112"/>
  <c r="L210" i="112"/>
  <c r="H210" i="112"/>
  <c r="AM209" i="112"/>
  <c r="AL209" i="112"/>
  <c r="AK209" i="112"/>
  <c r="AJ209" i="112"/>
  <c r="AI209" i="112"/>
  <c r="AH209" i="112"/>
  <c r="AG209" i="112"/>
  <c r="AF209" i="112"/>
  <c r="AD209" i="112"/>
  <c r="AC209" i="112"/>
  <c r="Y209" i="112"/>
  <c r="W209" i="112"/>
  <c r="V209" i="112"/>
  <c r="U209" i="112"/>
  <c r="T209" i="112"/>
  <c r="S209" i="112"/>
  <c r="R209" i="112"/>
  <c r="AN209" i="112" s="1"/>
  <c r="N209" i="112"/>
  <c r="L209" i="112"/>
  <c r="H209" i="112"/>
  <c r="AE209" i="112" s="1"/>
  <c r="AM208" i="112"/>
  <c r="AL208" i="112"/>
  <c r="AK208" i="112"/>
  <c r="AI208" i="112"/>
  <c r="AH208" i="112"/>
  <c r="AG208" i="112"/>
  <c r="AF208" i="112"/>
  <c r="AD208" i="112"/>
  <c r="Y208" i="112"/>
  <c r="AE208" i="112" s="1"/>
  <c r="W208" i="112"/>
  <c r="V208" i="112"/>
  <c r="U208" i="112"/>
  <c r="S208" i="112"/>
  <c r="R208" i="112"/>
  <c r="N208" i="112"/>
  <c r="L208" i="112"/>
  <c r="H208" i="112"/>
  <c r="AM207" i="112"/>
  <c r="AL207" i="112"/>
  <c r="AK207" i="112"/>
  <c r="AI207" i="112"/>
  <c r="AH207" i="112"/>
  <c r="AG207" i="112"/>
  <c r="AF207" i="112"/>
  <c r="AE207" i="112"/>
  <c r="AD207" i="112"/>
  <c r="Y207" i="112"/>
  <c r="AC207" i="112" s="1"/>
  <c r="AN207" i="112" s="1"/>
  <c r="W207" i="112"/>
  <c r="V207" i="112"/>
  <c r="U207" i="112"/>
  <c r="S207" i="112"/>
  <c r="N207" i="112"/>
  <c r="R207" i="112" s="1"/>
  <c r="L207" i="112"/>
  <c r="H207" i="112"/>
  <c r="AM206" i="112"/>
  <c r="AL206" i="112"/>
  <c r="AK206" i="112"/>
  <c r="AI206" i="112"/>
  <c r="AH206" i="112"/>
  <c r="AG206" i="112"/>
  <c r="AF206" i="112"/>
  <c r="AD206" i="112"/>
  <c r="AC206" i="112"/>
  <c r="AN206" i="112" s="1"/>
  <c r="Y206" i="112"/>
  <c r="AE206" i="112" s="1"/>
  <c r="W206" i="112"/>
  <c r="V206" i="112"/>
  <c r="U206" i="112"/>
  <c r="S206" i="112"/>
  <c r="R206" i="112"/>
  <c r="N206" i="112"/>
  <c r="H206" i="112"/>
  <c r="L206" i="112" s="1"/>
  <c r="AM205" i="112"/>
  <c r="AL205" i="112"/>
  <c r="AK205" i="112"/>
  <c r="AI205" i="112"/>
  <c r="AH205" i="112"/>
  <c r="AG205" i="112"/>
  <c r="AF205" i="112"/>
  <c r="AE205" i="112"/>
  <c r="AD205" i="112"/>
  <c r="Y205" i="112"/>
  <c r="W205" i="112"/>
  <c r="V205" i="112"/>
  <c r="U205" i="112"/>
  <c r="S205" i="112"/>
  <c r="R205" i="112"/>
  <c r="N205" i="112"/>
  <c r="L205" i="112"/>
  <c r="H205" i="112"/>
  <c r="AM204" i="112"/>
  <c r="AL204" i="112"/>
  <c r="AK204" i="112"/>
  <c r="AJ204" i="112"/>
  <c r="AI204" i="112"/>
  <c r="AH204" i="112"/>
  <c r="AG204" i="112"/>
  <c r="AF204" i="112"/>
  <c r="AE204" i="112"/>
  <c r="AD204" i="112"/>
  <c r="AC204" i="112"/>
  <c r="Y204" i="112"/>
  <c r="W204" i="112"/>
  <c r="V204" i="112"/>
  <c r="U204" i="112"/>
  <c r="T204" i="112"/>
  <c r="S204" i="112"/>
  <c r="R204" i="112"/>
  <c r="AN204" i="112" s="1"/>
  <c r="N204" i="112"/>
  <c r="L204" i="112"/>
  <c r="H204" i="112"/>
  <c r="AM203" i="112"/>
  <c r="AL203" i="112"/>
  <c r="AK203" i="112"/>
  <c r="AJ203" i="112"/>
  <c r="AI203" i="112"/>
  <c r="AH203" i="112"/>
  <c r="AG203" i="112"/>
  <c r="AF203" i="112"/>
  <c r="AD203" i="112"/>
  <c r="AC203" i="112"/>
  <c r="Y203" i="112"/>
  <c r="W203" i="112"/>
  <c r="V203" i="112"/>
  <c r="U203" i="112"/>
  <c r="T203" i="112"/>
  <c r="S203" i="112"/>
  <c r="R203" i="112"/>
  <c r="AN203" i="112" s="1"/>
  <c r="N203" i="112"/>
  <c r="L203" i="112"/>
  <c r="H203" i="112"/>
  <c r="AE203" i="112" s="1"/>
  <c r="AM202" i="112"/>
  <c r="AL202" i="112"/>
  <c r="AK202" i="112"/>
  <c r="AI202" i="112"/>
  <c r="AH202" i="112"/>
  <c r="AG202" i="112"/>
  <c r="AF202" i="112"/>
  <c r="AD202" i="112"/>
  <c r="AE202" i="112"/>
  <c r="W202" i="112"/>
  <c r="V202" i="112"/>
  <c r="U202" i="112"/>
  <c r="S202" i="112"/>
  <c r="N202" i="112"/>
  <c r="R202" i="112" s="1"/>
  <c r="L202" i="112"/>
  <c r="H202" i="112"/>
  <c r="AM201" i="112"/>
  <c r="AL201" i="112"/>
  <c r="AK201" i="112"/>
  <c r="AI201" i="112"/>
  <c r="AH201" i="112"/>
  <c r="AG201" i="112"/>
  <c r="AF201" i="112"/>
  <c r="AD201" i="112"/>
  <c r="AC201" i="112"/>
  <c r="AN201" i="112" s="1"/>
  <c r="W201" i="112"/>
  <c r="V201" i="112"/>
  <c r="U201" i="112"/>
  <c r="S201" i="112"/>
  <c r="N201" i="112"/>
  <c r="R201" i="112" s="1"/>
  <c r="L201" i="112"/>
  <c r="H201" i="112"/>
  <c r="AE201" i="112" s="1"/>
  <c r="AM200" i="112"/>
  <c r="AL200" i="112"/>
  <c r="AK200" i="112"/>
  <c r="AI200" i="112"/>
  <c r="AH200" i="112"/>
  <c r="AG200" i="112"/>
  <c r="AF200" i="112"/>
  <c r="AD200" i="112"/>
  <c r="AC200" i="112"/>
  <c r="AN200" i="112" s="1"/>
  <c r="AE200" i="112"/>
  <c r="W200" i="112"/>
  <c r="V200" i="112"/>
  <c r="U200" i="112"/>
  <c r="S200" i="112"/>
  <c r="R200" i="112"/>
  <c r="N200" i="112"/>
  <c r="H200" i="112"/>
  <c r="L200" i="112" s="1"/>
  <c r="AM199" i="112"/>
  <c r="AL199" i="112"/>
  <c r="AK199" i="112"/>
  <c r="AI199" i="112"/>
  <c r="AH199" i="112"/>
  <c r="AG199" i="112"/>
  <c r="AF199" i="112"/>
  <c r="AE199" i="112"/>
  <c r="AD199" i="112"/>
  <c r="Y199" i="112"/>
  <c r="W199" i="112"/>
  <c r="V199" i="112"/>
  <c r="U199" i="112"/>
  <c r="S199" i="112"/>
  <c r="R199" i="112"/>
  <c r="N199" i="112"/>
  <c r="L199" i="112"/>
  <c r="H199" i="112"/>
  <c r="AM198" i="112"/>
  <c r="AL198" i="112"/>
  <c r="AK198" i="112"/>
  <c r="AJ198" i="112"/>
  <c r="AI198" i="112"/>
  <c r="AH198" i="112"/>
  <c r="AG198" i="112"/>
  <c r="AF198" i="112"/>
  <c r="AE198" i="112"/>
  <c r="AD198" i="112"/>
  <c r="AC198" i="112"/>
  <c r="W198" i="112"/>
  <c r="V198" i="112"/>
  <c r="U198" i="112"/>
  <c r="T198" i="112"/>
  <c r="S198" i="112"/>
  <c r="R198" i="112"/>
  <c r="AN198" i="112" s="1"/>
  <c r="N198" i="112"/>
  <c r="L198" i="112"/>
  <c r="H198" i="112"/>
  <c r="AM197" i="112"/>
  <c r="AL197" i="112"/>
  <c r="AK197" i="112"/>
  <c r="AJ197" i="112"/>
  <c r="AI197" i="112"/>
  <c r="AH197" i="112"/>
  <c r="AG197" i="112"/>
  <c r="AF197" i="112"/>
  <c r="AD197" i="112"/>
  <c r="AC197" i="112"/>
  <c r="W197" i="112"/>
  <c r="V197" i="112"/>
  <c r="U197" i="112"/>
  <c r="T197" i="112"/>
  <c r="S197" i="112"/>
  <c r="R197" i="112"/>
  <c r="AN197" i="112" s="1"/>
  <c r="N197" i="112"/>
  <c r="L197" i="112"/>
  <c r="H197" i="112"/>
  <c r="AE197" i="112" s="1"/>
  <c r="AM196" i="112"/>
  <c r="AL196" i="112"/>
  <c r="AK196" i="112"/>
  <c r="AI196" i="112"/>
  <c r="AH196" i="112"/>
  <c r="AG196" i="112"/>
  <c r="AF196" i="112"/>
  <c r="AD196" i="112"/>
  <c r="Y196" i="112"/>
  <c r="AE196" i="112" s="1"/>
  <c r="W196" i="112"/>
  <c r="V196" i="112"/>
  <c r="U196" i="112"/>
  <c r="S196" i="112"/>
  <c r="N196" i="112"/>
  <c r="R196" i="112" s="1"/>
  <c r="L196" i="112"/>
  <c r="H196" i="112"/>
  <c r="AM195" i="112"/>
  <c r="AL195" i="112"/>
  <c r="AK195" i="112"/>
  <c r="AH195" i="112"/>
  <c r="AG195" i="112"/>
  <c r="AF195" i="112"/>
  <c r="AE195" i="112"/>
  <c r="Y195" i="112"/>
  <c r="S195" i="112"/>
  <c r="W195" i="112"/>
  <c r="V195" i="112"/>
  <c r="U195" i="112"/>
  <c r="T195" i="112"/>
  <c r="N195" i="112"/>
  <c r="L195" i="112"/>
  <c r="H195" i="112"/>
  <c r="AM194" i="112"/>
  <c r="AL194" i="112"/>
  <c r="AK194" i="112"/>
  <c r="AI194" i="112"/>
  <c r="AH194" i="112"/>
  <c r="AG194" i="112"/>
  <c r="AF194" i="112"/>
  <c r="AD194" i="112"/>
  <c r="Y194" i="112"/>
  <c r="W194" i="112"/>
  <c r="V194" i="112"/>
  <c r="U194" i="112"/>
  <c r="S194" i="112"/>
  <c r="N194" i="112"/>
  <c r="R194" i="112" s="1"/>
  <c r="L194" i="112"/>
  <c r="H194" i="112"/>
  <c r="AM193" i="112"/>
  <c r="AL193" i="112"/>
  <c r="AK193" i="112"/>
  <c r="AI193" i="112"/>
  <c r="AH193" i="112"/>
  <c r="AG193" i="112"/>
  <c r="AF193" i="112"/>
  <c r="AD193" i="112"/>
  <c r="Y193" i="112"/>
  <c r="W193" i="112"/>
  <c r="V193" i="112"/>
  <c r="U193" i="112"/>
  <c r="S193" i="112"/>
  <c r="R193" i="112"/>
  <c r="N193" i="112"/>
  <c r="H193" i="112"/>
  <c r="L193" i="112" s="1"/>
  <c r="AM192" i="112"/>
  <c r="AL192" i="112"/>
  <c r="AK192" i="112"/>
  <c r="AJ192" i="112"/>
  <c r="AI192" i="112"/>
  <c r="AH192" i="112"/>
  <c r="AG192" i="112"/>
  <c r="AF192" i="112"/>
  <c r="AD192" i="112"/>
  <c r="Y192" i="112"/>
  <c r="AC192" i="112" s="1"/>
  <c r="AN192" i="112" s="1"/>
  <c r="W192" i="112"/>
  <c r="V192" i="112"/>
  <c r="U192" i="112"/>
  <c r="S192" i="112"/>
  <c r="R192" i="112"/>
  <c r="N192" i="112"/>
  <c r="L192" i="112"/>
  <c r="H192" i="112"/>
  <c r="AM190" i="112"/>
  <c r="AL190" i="112"/>
  <c r="AK190" i="112"/>
  <c r="AJ190" i="112"/>
  <c r="AI190" i="112"/>
  <c r="AH190" i="112"/>
  <c r="AG190" i="112"/>
  <c r="AF190" i="112"/>
  <c r="AE190" i="112"/>
  <c r="AD190" i="112"/>
  <c r="AC190" i="112"/>
  <c r="Y190" i="112"/>
  <c r="W190" i="112"/>
  <c r="V190" i="112"/>
  <c r="U190" i="112"/>
  <c r="T190" i="112"/>
  <c r="S190" i="112"/>
  <c r="R190" i="112"/>
  <c r="AN190" i="112" s="1"/>
  <c r="N190" i="112"/>
  <c r="L190" i="112"/>
  <c r="H190" i="112"/>
  <c r="AM189" i="112"/>
  <c r="AL189" i="112"/>
  <c r="AK189" i="112"/>
  <c r="AJ189" i="112"/>
  <c r="AI189" i="112"/>
  <c r="AH189" i="112"/>
  <c r="AG189" i="112"/>
  <c r="AF189" i="112"/>
  <c r="AD189" i="112"/>
  <c r="AC189" i="112"/>
  <c r="Y189" i="112"/>
  <c r="W189" i="112"/>
  <c r="V189" i="112"/>
  <c r="U189" i="112"/>
  <c r="T189" i="112"/>
  <c r="S189" i="112"/>
  <c r="R189" i="112"/>
  <c r="AN189" i="112" s="1"/>
  <c r="N189" i="112"/>
  <c r="L189" i="112"/>
  <c r="H189" i="112"/>
  <c r="AE189" i="112" s="1"/>
  <c r="AM188" i="112"/>
  <c r="AL188" i="112"/>
  <c r="AK188" i="112"/>
  <c r="AI188" i="112"/>
  <c r="AH188" i="112"/>
  <c r="AG188" i="112"/>
  <c r="AF188" i="112"/>
  <c r="AD188" i="112"/>
  <c r="Y188" i="112"/>
  <c r="AE188" i="112" s="1"/>
  <c r="W188" i="112"/>
  <c r="V188" i="112"/>
  <c r="U188" i="112"/>
  <c r="S188" i="112"/>
  <c r="N188" i="112"/>
  <c r="R188" i="112" s="1"/>
  <c r="L188" i="112"/>
  <c r="H188" i="112"/>
  <c r="AM187" i="112"/>
  <c r="AL187" i="112"/>
  <c r="AK187" i="112"/>
  <c r="AI187" i="112"/>
  <c r="AH187" i="112"/>
  <c r="AG187" i="112"/>
  <c r="AF187" i="112"/>
  <c r="AE187" i="112"/>
  <c r="AD187" i="112"/>
  <c r="Y187" i="112"/>
  <c r="W187" i="112"/>
  <c r="V187" i="112"/>
  <c r="U187" i="112"/>
  <c r="S187" i="112"/>
  <c r="N187" i="112"/>
  <c r="R187" i="112" s="1"/>
  <c r="L187" i="112"/>
  <c r="H187" i="112"/>
  <c r="AM186" i="112"/>
  <c r="AL186" i="112"/>
  <c r="AK186" i="112"/>
  <c r="AI186" i="112"/>
  <c r="AH186" i="112"/>
  <c r="AG186" i="112"/>
  <c r="AF186" i="112"/>
  <c r="AD186" i="112"/>
  <c r="AN186" i="112"/>
  <c r="Y186" i="112"/>
  <c r="T186" i="112" s="1"/>
  <c r="W186" i="112"/>
  <c r="V186" i="112"/>
  <c r="U186" i="112"/>
  <c r="S186" i="112"/>
  <c r="H186" i="112"/>
  <c r="L186" i="112" s="1"/>
  <c r="AN185" i="112"/>
  <c r="AM185" i="112"/>
  <c r="AL185" i="112"/>
  <c r="AK185" i="112"/>
  <c r="AJ185" i="112"/>
  <c r="AI185" i="112"/>
  <c r="AH185" i="112"/>
  <c r="AG185" i="112"/>
  <c r="AF185" i="112"/>
  <c r="AE185" i="112"/>
  <c r="AD185" i="112"/>
  <c r="Y185" i="112"/>
  <c r="W185" i="112"/>
  <c r="V185" i="112"/>
  <c r="U185" i="112"/>
  <c r="T185" i="112"/>
  <c r="S185" i="112"/>
  <c r="R185" i="112"/>
  <c r="N185" i="112"/>
  <c r="H185" i="112"/>
  <c r="L185" i="112" s="1"/>
  <c r="AM184" i="112"/>
  <c r="AL184" i="112"/>
  <c r="AK184" i="112"/>
  <c r="AJ184" i="112"/>
  <c r="AI184" i="112"/>
  <c r="AH184" i="112"/>
  <c r="AG184" i="112"/>
  <c r="AF184" i="112"/>
  <c r="AE184" i="112"/>
  <c r="AD184" i="112"/>
  <c r="AC184" i="112"/>
  <c r="AN184" i="112" s="1"/>
  <c r="Y184" i="112"/>
  <c r="W184" i="112"/>
  <c r="V184" i="112"/>
  <c r="U184" i="112"/>
  <c r="T184" i="112"/>
  <c r="S184" i="112"/>
  <c r="R184" i="112"/>
  <c r="N184" i="112"/>
  <c r="L184" i="112"/>
  <c r="H184" i="112"/>
  <c r="AM183" i="112"/>
  <c r="AL183" i="112"/>
  <c r="AK183" i="112"/>
  <c r="AJ183" i="112"/>
  <c r="AI183" i="112"/>
  <c r="AH183" i="112"/>
  <c r="AG183" i="112"/>
  <c r="AF183" i="112"/>
  <c r="AD183" i="112"/>
  <c r="AC183" i="112"/>
  <c r="Y183" i="112"/>
  <c r="W183" i="112"/>
  <c r="V183" i="112"/>
  <c r="U183" i="112"/>
  <c r="T183" i="112"/>
  <c r="S183" i="112"/>
  <c r="R183" i="112"/>
  <c r="AN183" i="112" s="1"/>
  <c r="N183" i="112"/>
  <c r="L183" i="112"/>
  <c r="H183" i="112"/>
  <c r="AE183" i="112" s="1"/>
  <c r="AM182" i="112"/>
  <c r="AL182" i="112"/>
  <c r="AK182" i="112"/>
  <c r="AI182" i="112"/>
  <c r="AH182" i="112"/>
  <c r="AG182" i="112"/>
  <c r="AF182" i="112"/>
  <c r="AD182" i="112"/>
  <c r="Y182" i="112"/>
  <c r="W182" i="112"/>
  <c r="V182" i="112"/>
  <c r="U182" i="112"/>
  <c r="S182" i="112"/>
  <c r="R182" i="112"/>
  <c r="N182" i="112"/>
  <c r="L182" i="112"/>
  <c r="H182" i="112"/>
  <c r="AM181" i="112"/>
  <c r="AL181" i="112"/>
  <c r="AK181" i="112"/>
  <c r="AI181" i="112"/>
  <c r="AH181" i="112"/>
  <c r="AG181" i="112"/>
  <c r="AF181" i="112"/>
  <c r="AD181" i="112"/>
  <c r="Y181" i="112"/>
  <c r="W181" i="112"/>
  <c r="V181" i="112"/>
  <c r="U181" i="112"/>
  <c r="S181" i="112"/>
  <c r="N181" i="112"/>
  <c r="R181" i="112" s="1"/>
  <c r="H181" i="112"/>
  <c r="AM180" i="112"/>
  <c r="AL180" i="112"/>
  <c r="AK180" i="112"/>
  <c r="AI180" i="112"/>
  <c r="AH180" i="112"/>
  <c r="AG180" i="112"/>
  <c r="AF180" i="112"/>
  <c r="AD180" i="112"/>
  <c r="W180" i="112"/>
  <c r="V180" i="112"/>
  <c r="U180" i="112"/>
  <c r="S180" i="112"/>
  <c r="N180" i="112"/>
  <c r="R180" i="112" s="1"/>
  <c r="H180" i="112"/>
  <c r="L180" i="112" s="1"/>
  <c r="AN179" i="112"/>
  <c r="AM179" i="112"/>
  <c r="AL179" i="112"/>
  <c r="AK179" i="112"/>
  <c r="AJ179" i="112"/>
  <c r="AI179" i="112"/>
  <c r="AH179" i="112"/>
  <c r="AG179" i="112"/>
  <c r="AF179" i="112"/>
  <c r="AD179" i="112"/>
  <c r="Y179" i="112"/>
  <c r="W179" i="112"/>
  <c r="V179" i="112"/>
  <c r="U179" i="112"/>
  <c r="S179" i="112"/>
  <c r="H179" i="112"/>
  <c r="L179" i="112" s="1"/>
  <c r="AM178" i="112"/>
  <c r="AL178" i="112"/>
  <c r="AK178" i="112"/>
  <c r="AJ178" i="112"/>
  <c r="AI178" i="112"/>
  <c r="AH178" i="112"/>
  <c r="AG178" i="112"/>
  <c r="AF178" i="112"/>
  <c r="AD178" i="112"/>
  <c r="AC178" i="112"/>
  <c r="Y178" i="112"/>
  <c r="W178" i="112"/>
  <c r="V178" i="112"/>
  <c r="U178" i="112"/>
  <c r="T178" i="112"/>
  <c r="S178" i="112"/>
  <c r="N178" i="112"/>
  <c r="L178" i="112"/>
  <c r="H178" i="112"/>
  <c r="AE178" i="112" s="1"/>
  <c r="AM177" i="112"/>
  <c r="AL177" i="112"/>
  <c r="AK177" i="112"/>
  <c r="AJ177" i="112"/>
  <c r="AI177" i="112"/>
  <c r="AH177" i="112"/>
  <c r="AG177" i="112"/>
  <c r="AF177" i="112"/>
  <c r="AD177" i="112"/>
  <c r="AC177" i="112"/>
  <c r="AN177" i="112" s="1"/>
  <c r="Y177" i="112"/>
  <c r="W177" i="112"/>
  <c r="V177" i="112"/>
  <c r="U177" i="112"/>
  <c r="T177" i="112"/>
  <c r="S177" i="112"/>
  <c r="N177" i="112"/>
  <c r="L177" i="112"/>
  <c r="H177" i="112"/>
  <c r="AE177" i="112" s="1"/>
  <c r="AM176" i="112"/>
  <c r="AL176" i="112"/>
  <c r="AK176" i="112"/>
  <c r="AI176" i="112"/>
  <c r="AH176" i="112"/>
  <c r="AG176" i="112"/>
  <c r="AF176" i="112"/>
  <c r="AD176" i="112"/>
  <c r="Y176" i="112"/>
  <c r="W176" i="112"/>
  <c r="V176" i="112"/>
  <c r="U176" i="112"/>
  <c r="S176" i="112"/>
  <c r="N176" i="112"/>
  <c r="L176" i="112"/>
  <c r="H176" i="112"/>
  <c r="AM175" i="112"/>
  <c r="AL175" i="112"/>
  <c r="AK175" i="112"/>
  <c r="AI175" i="112"/>
  <c r="AH175" i="112"/>
  <c r="AG175" i="112"/>
  <c r="AF175" i="112"/>
  <c r="AD175" i="112"/>
  <c r="Y175" i="112"/>
  <c r="W175" i="112"/>
  <c r="V175" i="112"/>
  <c r="U175" i="112"/>
  <c r="S175" i="112"/>
  <c r="N175" i="112"/>
  <c r="L175" i="112"/>
  <c r="H175" i="112"/>
  <c r="AM174" i="112"/>
  <c r="AL174" i="112"/>
  <c r="AK174" i="112"/>
  <c r="AJ174" i="112"/>
  <c r="AI174" i="112"/>
  <c r="AH174" i="112"/>
  <c r="AG174" i="112"/>
  <c r="AF174" i="112"/>
  <c r="AD174" i="112"/>
  <c r="AC174" i="112"/>
  <c r="AN174" i="112" s="1"/>
  <c r="Y174" i="112"/>
  <c r="AE174" i="112" s="1"/>
  <c r="W174" i="112"/>
  <c r="V174" i="112"/>
  <c r="U174" i="112"/>
  <c r="T174" i="112"/>
  <c r="S174" i="112"/>
  <c r="N174" i="112"/>
  <c r="H174" i="112"/>
  <c r="L174" i="112" s="1"/>
  <c r="AN173" i="112"/>
  <c r="AM173" i="112"/>
  <c r="AL173" i="112"/>
  <c r="AK173" i="112"/>
  <c r="AI173" i="112"/>
  <c r="AH173" i="112"/>
  <c r="AG173" i="112"/>
  <c r="AF173" i="112"/>
  <c r="AE173" i="112"/>
  <c r="AD173" i="112"/>
  <c r="Y173" i="112"/>
  <c r="AC173" i="112" s="1"/>
  <c r="W173" i="112"/>
  <c r="V173" i="112"/>
  <c r="U173" i="112"/>
  <c r="T173" i="112"/>
  <c r="S173" i="112"/>
  <c r="N173" i="112"/>
  <c r="H173" i="112"/>
  <c r="L173" i="112" s="1"/>
  <c r="AM170" i="112"/>
  <c r="AL170" i="112"/>
  <c r="AK170" i="112"/>
  <c r="AJ170" i="112"/>
  <c r="AI170" i="112"/>
  <c r="AH170" i="112"/>
  <c r="AG170" i="112"/>
  <c r="AF170" i="112"/>
  <c r="AD170" i="112"/>
  <c r="AC170" i="112"/>
  <c r="Y170" i="112"/>
  <c r="W170" i="112"/>
  <c r="V170" i="112"/>
  <c r="U170" i="112"/>
  <c r="T170" i="112"/>
  <c r="S170" i="112"/>
  <c r="N170" i="112"/>
  <c r="L170" i="112"/>
  <c r="H170" i="112"/>
  <c r="AE170" i="112" s="1"/>
  <c r="AM169" i="112"/>
  <c r="AL169" i="112"/>
  <c r="AK169" i="112"/>
  <c r="AJ169" i="112"/>
  <c r="AI169" i="112"/>
  <c r="AH169" i="112"/>
  <c r="AG169" i="112"/>
  <c r="AF169" i="112"/>
  <c r="AD169" i="112"/>
  <c r="AC169" i="112"/>
  <c r="AN169" i="112" s="1"/>
  <c r="Y169" i="112"/>
  <c r="W169" i="112"/>
  <c r="V169" i="112"/>
  <c r="U169" i="112"/>
  <c r="T169" i="112"/>
  <c r="S169" i="112"/>
  <c r="R169" i="112"/>
  <c r="N169" i="112"/>
  <c r="L169" i="112"/>
  <c r="H169" i="112"/>
  <c r="AE169" i="112" s="1"/>
  <c r="AM168" i="112"/>
  <c r="AL168" i="112"/>
  <c r="AK168" i="112"/>
  <c r="AI168" i="112"/>
  <c r="AH168" i="112"/>
  <c r="AG168" i="112"/>
  <c r="AF168" i="112"/>
  <c r="AD168" i="112"/>
  <c r="Y168" i="112"/>
  <c r="W168" i="112"/>
  <c r="V168" i="112"/>
  <c r="U168" i="112"/>
  <c r="S168" i="112"/>
  <c r="R168" i="112"/>
  <c r="L168" i="112"/>
  <c r="H168" i="112"/>
  <c r="AM167" i="112"/>
  <c r="AL167" i="112"/>
  <c r="AK167" i="112"/>
  <c r="AI167" i="112"/>
  <c r="AH167" i="112"/>
  <c r="AG167" i="112"/>
  <c r="AF167" i="112"/>
  <c r="AD167" i="112"/>
  <c r="Y167" i="112"/>
  <c r="W167" i="112"/>
  <c r="V167" i="112"/>
  <c r="U167" i="112"/>
  <c r="S167" i="112"/>
  <c r="H167" i="112"/>
  <c r="L167" i="112" s="1"/>
  <c r="AL165" i="112"/>
  <c r="AG165" i="112"/>
  <c r="AB165" i="112"/>
  <c r="AA165" i="112"/>
  <c r="Z165" i="112"/>
  <c r="V165" i="112"/>
  <c r="U165" i="112"/>
  <c r="Q165" i="112"/>
  <c r="P165" i="112"/>
  <c r="N165" i="112" s="1"/>
  <c r="O165" i="112"/>
  <c r="L165" i="112"/>
  <c r="K165" i="112"/>
  <c r="J165" i="112"/>
  <c r="I165" i="112"/>
  <c r="H165" i="112" s="1"/>
  <c r="G165" i="112"/>
  <c r="AM164" i="112"/>
  <c r="AL164" i="112"/>
  <c r="AK164" i="112"/>
  <c r="AI164" i="112"/>
  <c r="AH164" i="112"/>
  <c r="AG164" i="112"/>
  <c r="AF164" i="112"/>
  <c r="AD164" i="112"/>
  <c r="Y164" i="112"/>
  <c r="W164" i="112"/>
  <c r="V164" i="112"/>
  <c r="U164" i="112"/>
  <c r="S164" i="112"/>
  <c r="R164" i="112"/>
  <c r="H164" i="112"/>
  <c r="L164" i="112" s="1"/>
  <c r="AM163" i="112"/>
  <c r="AL163" i="112"/>
  <c r="AK163" i="112"/>
  <c r="AJ163" i="112"/>
  <c r="AI163" i="112"/>
  <c r="AH163" i="112"/>
  <c r="AG163" i="112"/>
  <c r="AF163" i="112"/>
  <c r="AD163" i="112"/>
  <c r="AC163" i="112"/>
  <c r="AN163" i="112" s="1"/>
  <c r="Y163" i="112"/>
  <c r="W163" i="112"/>
  <c r="V163" i="112"/>
  <c r="U163" i="112"/>
  <c r="T163" i="112"/>
  <c r="S163" i="112"/>
  <c r="R163" i="112"/>
  <c r="N163" i="112"/>
  <c r="L163" i="112"/>
  <c r="H163" i="112"/>
  <c r="AE163" i="112" s="1"/>
  <c r="AM162" i="112"/>
  <c r="AL162" i="112"/>
  <c r="AK162" i="112"/>
  <c r="AJ162" i="112"/>
  <c r="AI162" i="112"/>
  <c r="AH162" i="112"/>
  <c r="AG162" i="112"/>
  <c r="AF162" i="112"/>
  <c r="AD162" i="112"/>
  <c r="AC162" i="112"/>
  <c r="Y162" i="112"/>
  <c r="W162" i="112"/>
  <c r="V162" i="112"/>
  <c r="U162" i="112"/>
  <c r="T162" i="112"/>
  <c r="S162" i="112"/>
  <c r="R162" i="112"/>
  <c r="N162" i="112"/>
  <c r="L162" i="112"/>
  <c r="H162" i="112"/>
  <c r="AE162" i="112" s="1"/>
  <c r="AM161" i="112"/>
  <c r="AL161" i="112"/>
  <c r="AK161" i="112"/>
  <c r="AI161" i="112"/>
  <c r="AH161" i="112"/>
  <c r="AG161" i="112"/>
  <c r="AF161" i="112"/>
  <c r="AD161" i="112"/>
  <c r="Y161" i="112"/>
  <c r="W161" i="112"/>
  <c r="V161" i="112"/>
  <c r="U161" i="112"/>
  <c r="S161" i="112"/>
  <c r="N161" i="112"/>
  <c r="R161" i="112" s="1"/>
  <c r="L161" i="112"/>
  <c r="H161" i="112"/>
  <c r="AM160" i="112"/>
  <c r="AL160" i="112"/>
  <c r="AK160" i="112"/>
  <c r="AI160" i="112"/>
  <c r="AH160" i="112"/>
  <c r="AG160" i="112"/>
  <c r="AF160" i="112"/>
  <c r="AD160" i="112"/>
  <c r="Y160" i="112"/>
  <c r="W160" i="112"/>
  <c r="V160" i="112"/>
  <c r="U160" i="112"/>
  <c r="S160" i="112"/>
  <c r="N160" i="112"/>
  <c r="R160" i="112" s="1"/>
  <c r="H160" i="112"/>
  <c r="AM159" i="112"/>
  <c r="AL159" i="112"/>
  <c r="AK159" i="112"/>
  <c r="AI159" i="112"/>
  <c r="AH159" i="112"/>
  <c r="AG159" i="112"/>
  <c r="AF159" i="112"/>
  <c r="AD159" i="112"/>
  <c r="Y159" i="112"/>
  <c r="W159" i="112"/>
  <c r="V159" i="112"/>
  <c r="U159" i="112"/>
  <c r="S159" i="112"/>
  <c r="N159" i="112"/>
  <c r="R159" i="112" s="1"/>
  <c r="H159" i="112"/>
  <c r="L159" i="112" s="1"/>
  <c r="AM158" i="112"/>
  <c r="AL158" i="112"/>
  <c r="AK158" i="112"/>
  <c r="AJ158" i="112"/>
  <c r="AI158" i="112"/>
  <c r="AH158" i="112"/>
  <c r="AG158" i="112"/>
  <c r="AF158" i="112"/>
  <c r="AD158" i="112"/>
  <c r="Y158" i="112"/>
  <c r="AC158" i="112" s="1"/>
  <c r="W158" i="112"/>
  <c r="V158" i="112"/>
  <c r="U158" i="112"/>
  <c r="S158" i="112"/>
  <c r="AN158" i="112"/>
  <c r="H158" i="112"/>
  <c r="L158" i="112" s="1"/>
  <c r="AM157" i="112"/>
  <c r="AL157" i="112"/>
  <c r="AK157" i="112"/>
  <c r="AJ157" i="112"/>
  <c r="AI157" i="112"/>
  <c r="AH157" i="112"/>
  <c r="AG157" i="112"/>
  <c r="AF157" i="112"/>
  <c r="AD157" i="112"/>
  <c r="AC157" i="112"/>
  <c r="Y157" i="112"/>
  <c r="W157" i="112"/>
  <c r="V157" i="112"/>
  <c r="U157" i="112"/>
  <c r="S157" i="112"/>
  <c r="R157" i="112"/>
  <c r="N157" i="112"/>
  <c r="H157" i="112"/>
  <c r="AE157" i="112" s="1"/>
  <c r="AM156" i="112"/>
  <c r="AL156" i="112"/>
  <c r="AK156" i="112"/>
  <c r="AJ156" i="112"/>
  <c r="AI156" i="112"/>
  <c r="AH156" i="112"/>
  <c r="AG156" i="112"/>
  <c r="AF156" i="112"/>
  <c r="AD156" i="112"/>
  <c r="AC156" i="112"/>
  <c r="AN156" i="112" s="1"/>
  <c r="Y156" i="112"/>
  <c r="AE156" i="112" s="1"/>
  <c r="W156" i="112"/>
  <c r="V156" i="112"/>
  <c r="U156" i="112"/>
  <c r="T156" i="112"/>
  <c r="S156" i="112"/>
  <c r="R156" i="112"/>
  <c r="N156" i="112"/>
  <c r="L156" i="112"/>
  <c r="H156" i="112"/>
  <c r="AM155" i="112"/>
  <c r="AL155" i="112"/>
  <c r="AK155" i="112"/>
  <c r="AI155" i="112"/>
  <c r="AH155" i="112"/>
  <c r="AG155" i="112"/>
  <c r="AF155" i="112"/>
  <c r="AD155" i="112"/>
  <c r="Y155" i="112"/>
  <c r="W155" i="112"/>
  <c r="V155" i="112"/>
  <c r="U155" i="112"/>
  <c r="S155" i="112"/>
  <c r="N155" i="112"/>
  <c r="R155" i="112" s="1"/>
  <c r="L155" i="112"/>
  <c r="H155" i="112"/>
  <c r="AM154" i="112"/>
  <c r="AL154" i="112"/>
  <c r="AK154" i="112"/>
  <c r="AI154" i="112"/>
  <c r="AH154" i="112"/>
  <c r="AG154" i="112"/>
  <c r="AF154" i="112"/>
  <c r="AD154" i="112"/>
  <c r="Y154" i="112"/>
  <c r="W154" i="112"/>
  <c r="V154" i="112"/>
  <c r="U154" i="112"/>
  <c r="S154" i="112"/>
  <c r="N154" i="112"/>
  <c r="R154" i="112" s="1"/>
  <c r="H154" i="112"/>
  <c r="L154" i="112" s="1"/>
  <c r="AM153" i="112"/>
  <c r="AL153" i="112"/>
  <c r="AK153" i="112"/>
  <c r="AI153" i="112"/>
  <c r="AH153" i="112"/>
  <c r="AG153" i="112"/>
  <c r="AF153" i="112"/>
  <c r="AD153" i="112"/>
  <c r="Y153" i="112"/>
  <c r="AE153" i="112" s="1"/>
  <c r="W153" i="112"/>
  <c r="V153" i="112"/>
  <c r="U153" i="112"/>
  <c r="T153" i="112"/>
  <c r="S153" i="112"/>
  <c r="N153" i="112"/>
  <c r="R153" i="112" s="1"/>
  <c r="H153" i="112"/>
  <c r="L153" i="112" s="1"/>
  <c r="AM152" i="112"/>
  <c r="AL152" i="112"/>
  <c r="AK152" i="112"/>
  <c r="AI152" i="112"/>
  <c r="AH152" i="112"/>
  <c r="AG152" i="112"/>
  <c r="AF152" i="112"/>
  <c r="AD152" i="112"/>
  <c r="Y152" i="112"/>
  <c r="AC152" i="112" s="1"/>
  <c r="AN152" i="112" s="1"/>
  <c r="W152" i="112"/>
  <c r="V152" i="112"/>
  <c r="U152" i="112"/>
  <c r="S152" i="112"/>
  <c r="R152" i="112"/>
  <c r="N152" i="112"/>
  <c r="H152" i="112"/>
  <c r="L152" i="112" s="1"/>
  <c r="AM151" i="112"/>
  <c r="AL151" i="112"/>
  <c r="AK151" i="112"/>
  <c r="AJ151" i="112"/>
  <c r="AI151" i="112"/>
  <c r="AH151" i="112"/>
  <c r="AG151" i="112"/>
  <c r="AF151" i="112"/>
  <c r="AD151" i="112"/>
  <c r="AC151" i="112"/>
  <c r="AN151" i="112" s="1"/>
  <c r="Y151" i="112"/>
  <c r="W151" i="112"/>
  <c r="V151" i="112"/>
  <c r="U151" i="112"/>
  <c r="T151" i="112"/>
  <c r="S151" i="112"/>
  <c r="R151" i="112"/>
  <c r="N151" i="112"/>
  <c r="H151" i="112"/>
  <c r="L151" i="112" s="1"/>
  <c r="AM150" i="112"/>
  <c r="AL150" i="112"/>
  <c r="AK150" i="112"/>
  <c r="AJ150" i="112"/>
  <c r="AI150" i="112"/>
  <c r="AH150" i="112"/>
  <c r="AG150" i="112"/>
  <c r="AF150" i="112"/>
  <c r="AD150" i="112"/>
  <c r="AC150" i="112"/>
  <c r="AN150" i="112" s="1"/>
  <c r="Y150" i="112"/>
  <c r="AE150" i="112" s="1"/>
  <c r="W150" i="112"/>
  <c r="V150" i="112"/>
  <c r="U150" i="112"/>
  <c r="T150" i="112"/>
  <c r="S150" i="112"/>
  <c r="R150" i="112"/>
  <c r="N150" i="112"/>
  <c r="L150" i="112"/>
  <c r="H150" i="112"/>
  <c r="AM149" i="112"/>
  <c r="AL149" i="112"/>
  <c r="AK149" i="112"/>
  <c r="AI149" i="112"/>
  <c r="AH149" i="112"/>
  <c r="AG149" i="112"/>
  <c r="AF149" i="112"/>
  <c r="AD149" i="112"/>
  <c r="Y149" i="112"/>
  <c r="W149" i="112"/>
  <c r="V149" i="112"/>
  <c r="U149" i="112"/>
  <c r="S149" i="112"/>
  <c r="N149" i="112"/>
  <c r="R149" i="112" s="1"/>
  <c r="L149" i="112"/>
  <c r="H149" i="112"/>
  <c r="AM148" i="112"/>
  <c r="AL148" i="112"/>
  <c r="AK148" i="112"/>
  <c r="AI148" i="112"/>
  <c r="AH148" i="112"/>
  <c r="AG148" i="112"/>
  <c r="AF148" i="112"/>
  <c r="AD148" i="112"/>
  <c r="Y148" i="112"/>
  <c r="W148" i="112"/>
  <c r="V148" i="112"/>
  <c r="U148" i="112"/>
  <c r="S148" i="112"/>
  <c r="N148" i="112"/>
  <c r="R148" i="112" s="1"/>
  <c r="L148" i="112"/>
  <c r="H148" i="112"/>
  <c r="AM147" i="112"/>
  <c r="AL147" i="112"/>
  <c r="AK147" i="112"/>
  <c r="AJ147" i="112"/>
  <c r="AI147" i="112"/>
  <c r="AH147" i="112"/>
  <c r="AG147" i="112"/>
  <c r="AF147" i="112"/>
  <c r="AD147" i="112"/>
  <c r="AC147" i="112"/>
  <c r="AN147" i="112" s="1"/>
  <c r="Y147" i="112"/>
  <c r="AE147" i="112" s="1"/>
  <c r="W147" i="112"/>
  <c r="V147" i="112"/>
  <c r="U147" i="112"/>
  <c r="S147" i="112"/>
  <c r="N147" i="112"/>
  <c r="R147" i="112" s="1"/>
  <c r="H147" i="112"/>
  <c r="L147" i="112" s="1"/>
  <c r="AM146" i="112"/>
  <c r="AJ146" i="112"/>
  <c r="AI146" i="112"/>
  <c r="AH146" i="112"/>
  <c r="AD146" i="112"/>
  <c r="AA146" i="112"/>
  <c r="Z146" i="112"/>
  <c r="Y146" i="112" s="1"/>
  <c r="W146" i="112"/>
  <c r="S146" i="112"/>
  <c r="N146" i="112"/>
  <c r="R146" i="112" s="1"/>
  <c r="H146" i="112"/>
  <c r="L146" i="112" s="1"/>
  <c r="AN145" i="112"/>
  <c r="AM145" i="112"/>
  <c r="AL145" i="112"/>
  <c r="AK145" i="112"/>
  <c r="AI145" i="112"/>
  <c r="AH145" i="112"/>
  <c r="AG145" i="112"/>
  <c r="AF145" i="112"/>
  <c r="AE145" i="112"/>
  <c r="AD145" i="112"/>
  <c r="AC145" i="112"/>
  <c r="W145" i="112"/>
  <c r="V145" i="112"/>
  <c r="U145" i="112"/>
  <c r="S145" i="112"/>
  <c r="N145" i="112"/>
  <c r="R145" i="112" s="1"/>
  <c r="L145" i="112"/>
  <c r="H145" i="112"/>
  <c r="T145" i="112" s="1"/>
  <c r="AM144" i="112"/>
  <c r="AL144" i="112"/>
  <c r="AK144" i="112"/>
  <c r="AJ144" i="112"/>
  <c r="AI144" i="112"/>
  <c r="AH144" i="112"/>
  <c r="AG144" i="112"/>
  <c r="AF144" i="112"/>
  <c r="AE144" i="112"/>
  <c r="AD144" i="112"/>
  <c r="AC144" i="112"/>
  <c r="W144" i="112"/>
  <c r="V144" i="112"/>
  <c r="U144" i="112"/>
  <c r="T144" i="112"/>
  <c r="S144" i="112"/>
  <c r="R144" i="112"/>
  <c r="AN144" i="112" s="1"/>
  <c r="N144" i="112"/>
  <c r="L144" i="112"/>
  <c r="H144" i="112"/>
  <c r="AM143" i="112"/>
  <c r="AL143" i="112"/>
  <c r="AK143" i="112"/>
  <c r="AI143" i="112"/>
  <c r="AH143" i="112"/>
  <c r="AG143" i="112"/>
  <c r="AF143" i="112"/>
  <c r="AD143" i="112"/>
  <c r="AC143" i="112"/>
  <c r="W143" i="112"/>
  <c r="V143" i="112"/>
  <c r="U143" i="112"/>
  <c r="S143" i="112"/>
  <c r="N143" i="112"/>
  <c r="H143" i="112"/>
  <c r="AM142" i="112"/>
  <c r="AL142" i="112"/>
  <c r="AK142" i="112"/>
  <c r="AI142" i="112"/>
  <c r="AH142" i="112"/>
  <c r="AG142" i="112"/>
  <c r="AF142" i="112"/>
  <c r="AE142" i="112"/>
  <c r="AD142" i="112"/>
  <c r="AC142" i="112"/>
  <c r="W142" i="112"/>
  <c r="V142" i="112"/>
  <c r="U142" i="112"/>
  <c r="T142" i="112"/>
  <c r="S142" i="112"/>
  <c r="N142" i="112"/>
  <c r="R142" i="112" s="1"/>
  <c r="H142" i="112"/>
  <c r="L142" i="112" s="1"/>
  <c r="AM141" i="112"/>
  <c r="AL141" i="112"/>
  <c r="AK141" i="112"/>
  <c r="AI141" i="112"/>
  <c r="AH141" i="112"/>
  <c r="AG141" i="112"/>
  <c r="AF141" i="112"/>
  <c r="AE141" i="112"/>
  <c r="AD141" i="112"/>
  <c r="AC141" i="112"/>
  <c r="W141" i="112"/>
  <c r="V141" i="112"/>
  <c r="U141" i="112"/>
  <c r="S141" i="112"/>
  <c r="N141" i="112"/>
  <c r="R141" i="112" s="1"/>
  <c r="AN141" i="112" s="1"/>
  <c r="L141" i="112"/>
  <c r="H141" i="112"/>
  <c r="T141" i="112" s="1"/>
  <c r="AM140" i="112"/>
  <c r="AL140" i="112"/>
  <c r="AK140" i="112"/>
  <c r="AJ140" i="112"/>
  <c r="AI140" i="112"/>
  <c r="AH140" i="112"/>
  <c r="AG140" i="112"/>
  <c r="AF140" i="112"/>
  <c r="AE140" i="112"/>
  <c r="AD140" i="112"/>
  <c r="AC140" i="112"/>
  <c r="W140" i="112"/>
  <c r="V140" i="112"/>
  <c r="U140" i="112"/>
  <c r="T140" i="112"/>
  <c r="S140" i="112"/>
  <c r="R140" i="112"/>
  <c r="AN140" i="112" s="1"/>
  <c r="N140" i="112"/>
  <c r="L140" i="112"/>
  <c r="H140" i="112"/>
  <c r="AM139" i="112"/>
  <c r="AL139" i="112"/>
  <c r="AK139" i="112"/>
  <c r="AI139" i="112"/>
  <c r="AH139" i="112"/>
  <c r="AG139" i="112"/>
  <c r="AF139" i="112"/>
  <c r="AD139" i="112"/>
  <c r="AC139" i="112"/>
  <c r="W139" i="112"/>
  <c r="V139" i="112"/>
  <c r="U139" i="112"/>
  <c r="T139" i="112"/>
  <c r="S139" i="112"/>
  <c r="N139" i="112"/>
  <c r="L139" i="112"/>
  <c r="H139" i="112"/>
  <c r="AE139" i="112" s="1"/>
  <c r="AM138" i="112"/>
  <c r="AL138" i="112"/>
  <c r="AK138" i="112"/>
  <c r="AI138" i="112"/>
  <c r="AH138" i="112"/>
  <c r="AG138" i="112"/>
  <c r="AF138" i="112"/>
  <c r="AE138" i="112"/>
  <c r="AD138" i="112"/>
  <c r="AC138" i="112"/>
  <c r="W138" i="112"/>
  <c r="V138" i="112"/>
  <c r="U138" i="112"/>
  <c r="T138" i="112"/>
  <c r="S138" i="112"/>
  <c r="N138" i="112"/>
  <c r="H138" i="112"/>
  <c r="L138" i="112" s="1"/>
  <c r="AM137" i="112"/>
  <c r="AL137" i="112"/>
  <c r="AK137" i="112"/>
  <c r="AI137" i="112"/>
  <c r="AH137" i="112"/>
  <c r="AG137" i="112"/>
  <c r="AF137" i="112"/>
  <c r="AE137" i="112"/>
  <c r="AD137" i="112"/>
  <c r="AC137" i="112"/>
  <c r="W137" i="112"/>
  <c r="V137" i="112"/>
  <c r="U137" i="112"/>
  <c r="S137" i="112"/>
  <c r="N137" i="112"/>
  <c r="R137" i="112" s="1"/>
  <c r="AN137" i="112" s="1"/>
  <c r="L137" i="112"/>
  <c r="H137" i="112"/>
  <c r="T137" i="112" s="1"/>
  <c r="AN136" i="112"/>
  <c r="AM136" i="112"/>
  <c r="AL136" i="112"/>
  <c r="AK136" i="112"/>
  <c r="AJ136" i="112"/>
  <c r="AI136" i="112"/>
  <c r="AH136" i="112"/>
  <c r="AG136" i="112"/>
  <c r="AF136" i="112"/>
  <c r="AE136" i="112"/>
  <c r="AD136" i="112"/>
  <c r="AC136" i="112"/>
  <c r="W136" i="112"/>
  <c r="V136" i="112"/>
  <c r="U136" i="112"/>
  <c r="T136" i="112"/>
  <c r="S136" i="112"/>
  <c r="R136" i="112"/>
  <c r="N136" i="112"/>
  <c r="L136" i="112"/>
  <c r="H136" i="112"/>
  <c r="AM135" i="112"/>
  <c r="AL135" i="112"/>
  <c r="AK135" i="112"/>
  <c r="AI135" i="112"/>
  <c r="AH135" i="112"/>
  <c r="AG135" i="112"/>
  <c r="AF135" i="112"/>
  <c r="AD135" i="112"/>
  <c r="AC135" i="112"/>
  <c r="W135" i="112"/>
  <c r="V135" i="112"/>
  <c r="U135" i="112"/>
  <c r="S135" i="112"/>
  <c r="N135" i="112"/>
  <c r="L135" i="112"/>
  <c r="H135" i="112"/>
  <c r="AE135" i="112" s="1"/>
  <c r="AM134" i="112"/>
  <c r="AL134" i="112"/>
  <c r="AK134" i="112"/>
  <c r="AJ134" i="112"/>
  <c r="AI134" i="112"/>
  <c r="AH134" i="112"/>
  <c r="AG134" i="112"/>
  <c r="AF134" i="112"/>
  <c r="AE134" i="112"/>
  <c r="AD134" i="112"/>
  <c r="AC134" i="112"/>
  <c r="W134" i="112"/>
  <c r="V134" i="112"/>
  <c r="U134" i="112"/>
  <c r="T134" i="112"/>
  <c r="S134" i="112"/>
  <c r="N134" i="112"/>
  <c r="R134" i="112" s="1"/>
  <c r="H134" i="112"/>
  <c r="L134" i="112" s="1"/>
  <c r="AN133" i="112"/>
  <c r="AM133" i="112"/>
  <c r="AL133" i="112"/>
  <c r="AK133" i="112"/>
  <c r="AI133" i="112"/>
  <c r="AH133" i="112"/>
  <c r="AG133" i="112"/>
  <c r="AF133" i="112"/>
  <c r="AE133" i="112"/>
  <c r="AD133" i="112"/>
  <c r="AC133" i="112"/>
  <c r="W133" i="112"/>
  <c r="V133" i="112"/>
  <c r="U133" i="112"/>
  <c r="S133" i="112"/>
  <c r="N133" i="112"/>
  <c r="R133" i="112" s="1"/>
  <c r="L133" i="112"/>
  <c r="H133" i="112"/>
  <c r="T133" i="112" s="1"/>
  <c r="AM132" i="112"/>
  <c r="AL132" i="112"/>
  <c r="AK132" i="112"/>
  <c r="AJ132" i="112"/>
  <c r="AI132" i="112"/>
  <c r="AH132" i="112"/>
  <c r="AG132" i="112"/>
  <c r="AF132" i="112"/>
  <c r="AE132" i="112"/>
  <c r="AD132" i="112"/>
  <c r="AC132" i="112"/>
  <c r="W132" i="112"/>
  <c r="V132" i="112"/>
  <c r="U132" i="112"/>
  <c r="T132" i="112"/>
  <c r="S132" i="112"/>
  <c r="R132" i="112"/>
  <c r="AN132" i="112" s="1"/>
  <c r="N132" i="112"/>
  <c r="L132" i="112"/>
  <c r="H132" i="112"/>
  <c r="AM131" i="112"/>
  <c r="AL131" i="112"/>
  <c r="AK131" i="112"/>
  <c r="AI131" i="112"/>
  <c r="AH131" i="112"/>
  <c r="AG131" i="112"/>
  <c r="AF131" i="112"/>
  <c r="AD131" i="112"/>
  <c r="AC131" i="112"/>
  <c r="W131" i="112"/>
  <c r="V131" i="112"/>
  <c r="U131" i="112"/>
  <c r="S131" i="112"/>
  <c r="N131" i="112"/>
  <c r="H131" i="112"/>
  <c r="AM130" i="112"/>
  <c r="AL130" i="112"/>
  <c r="AK130" i="112"/>
  <c r="AI130" i="112"/>
  <c r="AH130" i="112"/>
  <c r="AG130" i="112"/>
  <c r="AF130" i="112"/>
  <c r="AE130" i="112"/>
  <c r="AD130" i="112"/>
  <c r="AC130" i="112"/>
  <c r="W130" i="112"/>
  <c r="V130" i="112"/>
  <c r="U130" i="112"/>
  <c r="T130" i="112"/>
  <c r="S130" i="112"/>
  <c r="N130" i="112"/>
  <c r="R130" i="112" s="1"/>
  <c r="H130" i="112"/>
  <c r="L130" i="112" s="1"/>
  <c r="AM129" i="112"/>
  <c r="AL129" i="112"/>
  <c r="AK129" i="112"/>
  <c r="AI129" i="112"/>
  <c r="AH129" i="112"/>
  <c r="AG129" i="112"/>
  <c r="AF129" i="112"/>
  <c r="AE129" i="112"/>
  <c r="AD129" i="112"/>
  <c r="AC129" i="112"/>
  <c r="W129" i="112"/>
  <c r="V129" i="112"/>
  <c r="U129" i="112"/>
  <c r="S129" i="112"/>
  <c r="N129" i="112"/>
  <c r="R129" i="112" s="1"/>
  <c r="AN129" i="112" s="1"/>
  <c r="L129" i="112"/>
  <c r="H129" i="112"/>
  <c r="T129" i="112" s="1"/>
  <c r="AM128" i="112"/>
  <c r="AL128" i="112"/>
  <c r="AK128" i="112"/>
  <c r="AJ128" i="112"/>
  <c r="AI128" i="112"/>
  <c r="AH128" i="112"/>
  <c r="AG128" i="112"/>
  <c r="AF128" i="112"/>
  <c r="AE128" i="112"/>
  <c r="AD128" i="112"/>
  <c r="AC128" i="112"/>
  <c r="W128" i="112"/>
  <c r="V128" i="112"/>
  <c r="U128" i="112"/>
  <c r="T128" i="112"/>
  <c r="S128" i="112"/>
  <c r="R128" i="112"/>
  <c r="AN128" i="112" s="1"/>
  <c r="N128" i="112"/>
  <c r="L128" i="112"/>
  <c r="H128" i="112"/>
  <c r="AM127" i="112"/>
  <c r="AL127" i="112"/>
  <c r="AK127" i="112"/>
  <c r="AI127" i="112"/>
  <c r="AH127" i="112"/>
  <c r="AG127" i="112"/>
  <c r="AF127" i="112"/>
  <c r="AD127" i="112"/>
  <c r="AC127" i="112"/>
  <c r="W127" i="112"/>
  <c r="V127" i="112"/>
  <c r="U127" i="112"/>
  <c r="T127" i="112"/>
  <c r="S127" i="112"/>
  <c r="N127" i="112"/>
  <c r="L127" i="112"/>
  <c r="H127" i="112"/>
  <c r="AE127" i="112" s="1"/>
  <c r="AM126" i="112"/>
  <c r="AL126" i="112"/>
  <c r="AK126" i="112"/>
  <c r="AI126" i="112"/>
  <c r="AH126" i="112"/>
  <c r="AG126" i="112"/>
  <c r="AF126" i="112"/>
  <c r="AE126" i="112"/>
  <c r="AD126" i="112"/>
  <c r="AC126" i="112"/>
  <c r="W126" i="112"/>
  <c r="V126" i="112"/>
  <c r="U126" i="112"/>
  <c r="T126" i="112"/>
  <c r="S126" i="112"/>
  <c r="N126" i="112"/>
  <c r="H126" i="112"/>
  <c r="L126" i="112" s="1"/>
  <c r="AM125" i="112"/>
  <c r="AL125" i="112"/>
  <c r="AK125" i="112"/>
  <c r="AI125" i="112"/>
  <c r="AH125" i="112"/>
  <c r="AG125" i="112"/>
  <c r="AF125" i="112"/>
  <c r="AE125" i="112"/>
  <c r="AD125" i="112"/>
  <c r="AC125" i="112"/>
  <c r="W125" i="112"/>
  <c r="V125" i="112"/>
  <c r="U125" i="112"/>
  <c r="S125" i="112"/>
  <c r="N125" i="112"/>
  <c r="R125" i="112" s="1"/>
  <c r="AN125" i="112" s="1"/>
  <c r="L125" i="112"/>
  <c r="H125" i="112"/>
  <c r="T125" i="112" s="1"/>
  <c r="AN124" i="112"/>
  <c r="AM124" i="112"/>
  <c r="AL124" i="112"/>
  <c r="AK124" i="112"/>
  <c r="AJ124" i="112"/>
  <c r="AI124" i="112"/>
  <c r="AH124" i="112"/>
  <c r="AG124" i="112"/>
  <c r="AF124" i="112"/>
  <c r="AE124" i="112"/>
  <c r="AD124" i="112"/>
  <c r="AC124" i="112"/>
  <c r="W124" i="112"/>
  <c r="V124" i="112"/>
  <c r="U124" i="112"/>
  <c r="T124" i="112"/>
  <c r="S124" i="112"/>
  <c r="R124" i="112"/>
  <c r="N124" i="112"/>
  <c r="L124" i="112"/>
  <c r="H124" i="112"/>
  <c r="AM123" i="112"/>
  <c r="AL123" i="112"/>
  <c r="AK123" i="112"/>
  <c r="AI123" i="112"/>
  <c r="AH123" i="112"/>
  <c r="AG123" i="112"/>
  <c r="AF123" i="112"/>
  <c r="AD123" i="112"/>
  <c r="AC123" i="112"/>
  <c r="W123" i="112"/>
  <c r="V123" i="112"/>
  <c r="U123" i="112"/>
  <c r="S123" i="112"/>
  <c r="N123" i="112"/>
  <c r="L123" i="112"/>
  <c r="H123" i="112"/>
  <c r="AE123" i="112" s="1"/>
  <c r="AM122" i="112"/>
  <c r="AL122" i="112"/>
  <c r="AK122" i="112"/>
  <c r="AI122" i="112"/>
  <c r="AH122" i="112"/>
  <c r="AG122" i="112"/>
  <c r="AF122" i="112"/>
  <c r="AE122" i="112"/>
  <c r="AD122" i="112"/>
  <c r="AC122" i="112"/>
  <c r="W122" i="112"/>
  <c r="V122" i="112"/>
  <c r="U122" i="112"/>
  <c r="T122" i="112"/>
  <c r="S122" i="112"/>
  <c r="N122" i="112"/>
  <c r="R122" i="112" s="1"/>
  <c r="H122" i="112"/>
  <c r="L122" i="112" s="1"/>
  <c r="AN121" i="112"/>
  <c r="AM121" i="112"/>
  <c r="AL121" i="112"/>
  <c r="AK121" i="112"/>
  <c r="AI121" i="112"/>
  <c r="AH121" i="112"/>
  <c r="AG121" i="112"/>
  <c r="AF121" i="112"/>
  <c r="AE121" i="112"/>
  <c r="AD121" i="112"/>
  <c r="AC121" i="112"/>
  <c r="W121" i="112"/>
  <c r="V121" i="112"/>
  <c r="U121" i="112"/>
  <c r="S121" i="112"/>
  <c r="N121" i="112"/>
  <c r="R121" i="112" s="1"/>
  <c r="L121" i="112"/>
  <c r="H121" i="112"/>
  <c r="T121" i="112" s="1"/>
  <c r="AM120" i="112"/>
  <c r="AL120" i="112"/>
  <c r="AK120" i="112"/>
  <c r="AJ120" i="112"/>
  <c r="AI120" i="112"/>
  <c r="AH120" i="112"/>
  <c r="AG120" i="112"/>
  <c r="AF120" i="112"/>
  <c r="AE120" i="112"/>
  <c r="AD120" i="112"/>
  <c r="AC120" i="112"/>
  <c r="W120" i="112"/>
  <c r="V120" i="112"/>
  <c r="U120" i="112"/>
  <c r="T120" i="112"/>
  <c r="S120" i="112"/>
  <c r="R120" i="112"/>
  <c r="AN120" i="112" s="1"/>
  <c r="N120" i="112"/>
  <c r="L120" i="112"/>
  <c r="H120" i="112"/>
  <c r="AM119" i="112"/>
  <c r="AL119" i="112"/>
  <c r="AK119" i="112"/>
  <c r="AI119" i="112"/>
  <c r="AH119" i="112"/>
  <c r="AG119" i="112"/>
  <c r="AF119" i="112"/>
  <c r="AD119" i="112"/>
  <c r="AC119" i="112"/>
  <c r="W119" i="112"/>
  <c r="V119" i="112"/>
  <c r="U119" i="112"/>
  <c r="S119" i="112"/>
  <c r="N119" i="112"/>
  <c r="AJ119" i="112" s="1"/>
  <c r="H119" i="112"/>
  <c r="AM118" i="112"/>
  <c r="AL118" i="112"/>
  <c r="AK118" i="112"/>
  <c r="AI118" i="112"/>
  <c r="AH118" i="112"/>
  <c r="AG118" i="112"/>
  <c r="AF118" i="112"/>
  <c r="AD118" i="112"/>
  <c r="AC118" i="112"/>
  <c r="W118" i="112"/>
  <c r="V118" i="112"/>
  <c r="U118" i="112"/>
  <c r="S118" i="112"/>
  <c r="N118" i="112"/>
  <c r="H118" i="112"/>
  <c r="L118" i="112" s="1"/>
  <c r="AM117" i="112"/>
  <c r="AL117" i="112"/>
  <c r="AK117" i="112"/>
  <c r="AI117" i="112"/>
  <c r="AH117" i="112"/>
  <c r="AG117" i="112"/>
  <c r="AF117" i="112"/>
  <c r="AE117" i="112"/>
  <c r="AD117" i="112"/>
  <c r="AC117" i="112"/>
  <c r="AN117" i="112" s="1"/>
  <c r="W117" i="112"/>
  <c r="V117" i="112"/>
  <c r="U117" i="112"/>
  <c r="S117" i="112"/>
  <c r="N117" i="112"/>
  <c r="R117" i="112" s="1"/>
  <c r="L117" i="112"/>
  <c r="H117" i="112"/>
  <c r="T117" i="112" s="1"/>
  <c r="AN116" i="112"/>
  <c r="AM116" i="112"/>
  <c r="AL116" i="112"/>
  <c r="AK116" i="112"/>
  <c r="AJ116" i="112"/>
  <c r="AI116" i="112"/>
  <c r="AH116" i="112"/>
  <c r="AG116" i="112"/>
  <c r="AF116" i="112"/>
  <c r="AD116" i="112"/>
  <c r="AC116" i="112"/>
  <c r="W116" i="112"/>
  <c r="V116" i="112"/>
  <c r="U116" i="112"/>
  <c r="S116" i="112"/>
  <c r="R116" i="112"/>
  <c r="N116" i="112"/>
  <c r="H116" i="112"/>
  <c r="T116" i="112" s="1"/>
  <c r="AM115" i="112"/>
  <c r="AL115" i="112"/>
  <c r="AK115" i="112"/>
  <c r="AI115" i="112"/>
  <c r="AH115" i="112"/>
  <c r="AG115" i="112"/>
  <c r="AF115" i="112"/>
  <c r="AD115" i="112"/>
  <c r="AC115" i="112"/>
  <c r="W115" i="112"/>
  <c r="V115" i="112"/>
  <c r="U115" i="112"/>
  <c r="S115" i="112"/>
  <c r="R115" i="112"/>
  <c r="AN115" i="112" s="1"/>
  <c r="N115" i="112"/>
  <c r="AJ115" i="112" s="1"/>
  <c r="H115" i="112"/>
  <c r="AM114" i="112"/>
  <c r="AL114" i="112"/>
  <c r="AK114" i="112"/>
  <c r="AI114" i="112"/>
  <c r="AH114" i="112"/>
  <c r="AG114" i="112"/>
  <c r="AF114" i="112"/>
  <c r="AD114" i="112"/>
  <c r="AC114" i="112"/>
  <c r="AN114" i="112" s="1"/>
  <c r="W114" i="112"/>
  <c r="V114" i="112"/>
  <c r="U114" i="112"/>
  <c r="S114" i="112"/>
  <c r="N114" i="112"/>
  <c r="R114" i="112" s="1"/>
  <c r="H114" i="112"/>
  <c r="L114" i="112" s="1"/>
  <c r="AM113" i="112"/>
  <c r="AL113" i="112"/>
  <c r="AK113" i="112"/>
  <c r="AI113" i="112"/>
  <c r="AH113" i="112"/>
  <c r="AG113" i="112"/>
  <c r="AF113" i="112"/>
  <c r="AE113" i="112"/>
  <c r="AD113" i="112"/>
  <c r="AC113" i="112"/>
  <c r="AN113" i="112" s="1"/>
  <c r="W113" i="112"/>
  <c r="V113" i="112"/>
  <c r="U113" i="112"/>
  <c r="S113" i="112"/>
  <c r="N113" i="112"/>
  <c r="R113" i="112" s="1"/>
  <c r="L113" i="112"/>
  <c r="H113" i="112"/>
  <c r="T113" i="112" s="1"/>
  <c r="AM112" i="112"/>
  <c r="AL112" i="112"/>
  <c r="AK112" i="112"/>
  <c r="AJ112" i="112"/>
  <c r="AI112" i="112"/>
  <c r="AH112" i="112"/>
  <c r="AG112" i="112"/>
  <c r="AF112" i="112"/>
  <c r="AE112" i="112"/>
  <c r="AD112" i="112"/>
  <c r="AC112" i="112"/>
  <c r="W112" i="112"/>
  <c r="V112" i="112"/>
  <c r="U112" i="112"/>
  <c r="T112" i="112"/>
  <c r="S112" i="112"/>
  <c r="R112" i="112"/>
  <c r="AN112" i="112" s="1"/>
  <c r="N112" i="112"/>
  <c r="L112" i="112"/>
  <c r="H112" i="112"/>
  <c r="AM111" i="112"/>
  <c r="AL111" i="112"/>
  <c r="AK111" i="112"/>
  <c r="AI111" i="112"/>
  <c r="AH111" i="112"/>
  <c r="AG111" i="112"/>
  <c r="AF111" i="112"/>
  <c r="AD111" i="112"/>
  <c r="AC111" i="112"/>
  <c r="W111" i="112"/>
  <c r="V111" i="112"/>
  <c r="U111" i="112"/>
  <c r="T111" i="112"/>
  <c r="S111" i="112"/>
  <c r="N111" i="112"/>
  <c r="H111" i="112"/>
  <c r="AE111" i="112" s="1"/>
  <c r="AM110" i="112"/>
  <c r="AL110" i="112"/>
  <c r="AK110" i="112"/>
  <c r="AJ110" i="112"/>
  <c r="AI110" i="112"/>
  <c r="AH110" i="112"/>
  <c r="AG110" i="112"/>
  <c r="AF110" i="112"/>
  <c r="AD110" i="112"/>
  <c r="AC110" i="112"/>
  <c r="AN110" i="112" s="1"/>
  <c r="W110" i="112"/>
  <c r="V110" i="112"/>
  <c r="U110" i="112"/>
  <c r="S110" i="112"/>
  <c r="N110" i="112"/>
  <c r="R110" i="112" s="1"/>
  <c r="H110" i="112"/>
  <c r="L110" i="112" s="1"/>
  <c r="AN109" i="112"/>
  <c r="AM109" i="112"/>
  <c r="AL109" i="112"/>
  <c r="AK109" i="112"/>
  <c r="AI109" i="112"/>
  <c r="AH109" i="112"/>
  <c r="AG109" i="112"/>
  <c r="AF109" i="112"/>
  <c r="AE109" i="112"/>
  <c r="AD109" i="112"/>
  <c r="AC109" i="112"/>
  <c r="W109" i="112"/>
  <c r="V109" i="112"/>
  <c r="U109" i="112"/>
  <c r="S109" i="112"/>
  <c r="N109" i="112"/>
  <c r="R109" i="112" s="1"/>
  <c r="L109" i="112"/>
  <c r="H109" i="112"/>
  <c r="T109" i="112" s="1"/>
  <c r="AN108" i="112"/>
  <c r="AM108" i="112"/>
  <c r="AL108" i="112"/>
  <c r="AK108" i="112"/>
  <c r="AJ108" i="112"/>
  <c r="AI108" i="112"/>
  <c r="AH108" i="112"/>
  <c r="AG108" i="112"/>
  <c r="AF108" i="112"/>
  <c r="AE108" i="112"/>
  <c r="AD108" i="112"/>
  <c r="AC108" i="112"/>
  <c r="W108" i="112"/>
  <c r="V108" i="112"/>
  <c r="U108" i="112"/>
  <c r="T108" i="112"/>
  <c r="S108" i="112"/>
  <c r="R108" i="112"/>
  <c r="N108" i="112"/>
  <c r="L108" i="112"/>
  <c r="H108" i="112"/>
  <c r="AM107" i="112"/>
  <c r="AL107" i="112"/>
  <c r="AK107" i="112"/>
  <c r="AI107" i="112"/>
  <c r="AH107" i="112"/>
  <c r="AG107" i="112"/>
  <c r="AF107" i="112"/>
  <c r="AD107" i="112"/>
  <c r="AC107" i="112"/>
  <c r="W107" i="112"/>
  <c r="V107" i="112"/>
  <c r="U107" i="112"/>
  <c r="T107" i="112"/>
  <c r="S107" i="112"/>
  <c r="R107" i="112"/>
  <c r="AN107" i="112" s="1"/>
  <c r="N107" i="112"/>
  <c r="AJ107" i="112" s="1"/>
  <c r="L107" i="112"/>
  <c r="H107" i="112"/>
  <c r="AE107" i="112" s="1"/>
  <c r="AM106" i="112"/>
  <c r="AL106" i="112"/>
  <c r="AK106" i="112"/>
  <c r="AI106" i="112"/>
  <c r="AH106" i="112"/>
  <c r="AG106" i="112"/>
  <c r="AF106" i="112"/>
  <c r="AE106" i="112"/>
  <c r="AD106" i="112"/>
  <c r="AC106" i="112"/>
  <c r="W106" i="112"/>
  <c r="V106" i="112"/>
  <c r="U106" i="112"/>
  <c r="T106" i="112"/>
  <c r="S106" i="112"/>
  <c r="N106" i="112"/>
  <c r="H106" i="112"/>
  <c r="L106" i="112" s="1"/>
  <c r="AM105" i="112"/>
  <c r="AL105" i="112"/>
  <c r="AK105" i="112"/>
  <c r="AI105" i="112"/>
  <c r="AH105" i="112"/>
  <c r="AG105" i="112"/>
  <c r="AF105" i="112"/>
  <c r="AE105" i="112"/>
  <c r="AD105" i="112"/>
  <c r="AC105" i="112"/>
  <c r="W105" i="112"/>
  <c r="V105" i="112"/>
  <c r="U105" i="112"/>
  <c r="S105" i="112"/>
  <c r="N105" i="112"/>
  <c r="R105" i="112" s="1"/>
  <c r="AN105" i="112" s="1"/>
  <c r="L105" i="112"/>
  <c r="H105" i="112"/>
  <c r="T105" i="112" s="1"/>
  <c r="AN104" i="112"/>
  <c r="AM104" i="112"/>
  <c r="AL104" i="112"/>
  <c r="AK104" i="112"/>
  <c r="AJ104" i="112"/>
  <c r="AI104" i="112"/>
  <c r="AH104" i="112"/>
  <c r="AG104" i="112"/>
  <c r="AF104" i="112"/>
  <c r="AE104" i="112"/>
  <c r="AD104" i="112"/>
  <c r="AC104" i="112"/>
  <c r="W104" i="112"/>
  <c r="V104" i="112"/>
  <c r="U104" i="112"/>
  <c r="T104" i="112"/>
  <c r="S104" i="112"/>
  <c r="R104" i="112"/>
  <c r="N104" i="112"/>
  <c r="L104" i="112"/>
  <c r="H104" i="112"/>
  <c r="AN103" i="112"/>
  <c r="AM103" i="112"/>
  <c r="AL103" i="112"/>
  <c r="AK103" i="112"/>
  <c r="AI103" i="112"/>
  <c r="AH103" i="112"/>
  <c r="AG103" i="112"/>
  <c r="AF103" i="112"/>
  <c r="AD103" i="112"/>
  <c r="AC103" i="112"/>
  <c r="W103" i="112"/>
  <c r="V103" i="112"/>
  <c r="U103" i="112"/>
  <c r="S103" i="112"/>
  <c r="R103" i="112"/>
  <c r="N103" i="112"/>
  <c r="AJ103" i="112" s="1"/>
  <c r="H103" i="112"/>
  <c r="AM102" i="112"/>
  <c r="AL102" i="112"/>
  <c r="AK102" i="112"/>
  <c r="AJ102" i="112"/>
  <c r="AI102" i="112"/>
  <c r="AH102" i="112"/>
  <c r="AG102" i="112"/>
  <c r="AF102" i="112"/>
  <c r="AE102" i="112"/>
  <c r="AD102" i="112"/>
  <c r="AC102" i="112"/>
  <c r="AN102" i="112" s="1"/>
  <c r="W102" i="112"/>
  <c r="V102" i="112"/>
  <c r="U102" i="112"/>
  <c r="S102" i="112"/>
  <c r="N102" i="112"/>
  <c r="R102" i="112" s="1"/>
  <c r="H102" i="112"/>
  <c r="L102" i="112" s="1"/>
  <c r="AM101" i="112"/>
  <c r="AL101" i="112"/>
  <c r="AK101" i="112"/>
  <c r="AI101" i="112"/>
  <c r="AH101" i="112"/>
  <c r="AG101" i="112"/>
  <c r="AF101" i="112"/>
  <c r="AE101" i="112"/>
  <c r="AD101" i="112"/>
  <c r="AC101" i="112"/>
  <c r="AN101" i="112" s="1"/>
  <c r="W101" i="112"/>
  <c r="V101" i="112"/>
  <c r="U101" i="112"/>
  <c r="S101" i="112"/>
  <c r="N101" i="112"/>
  <c r="R101" i="112" s="1"/>
  <c r="L101" i="112"/>
  <c r="H101" i="112"/>
  <c r="T101" i="112" s="1"/>
  <c r="AN100" i="112"/>
  <c r="AM100" i="112"/>
  <c r="AL100" i="112"/>
  <c r="AK100" i="112"/>
  <c r="AJ100" i="112"/>
  <c r="AI100" i="112"/>
  <c r="AH100" i="112"/>
  <c r="AG100" i="112"/>
  <c r="AF100" i="112"/>
  <c r="AE100" i="112"/>
  <c r="AD100" i="112"/>
  <c r="AC100" i="112"/>
  <c r="W100" i="112"/>
  <c r="V100" i="112"/>
  <c r="U100" i="112"/>
  <c r="T100" i="112"/>
  <c r="S100" i="112"/>
  <c r="R100" i="112"/>
  <c r="N100" i="112"/>
  <c r="L100" i="112"/>
  <c r="H100" i="112"/>
  <c r="AM99" i="112"/>
  <c r="AL99" i="112"/>
  <c r="AK99" i="112"/>
  <c r="AI99" i="112"/>
  <c r="AH99" i="112"/>
  <c r="AG99" i="112"/>
  <c r="AF99" i="112"/>
  <c r="AD99" i="112"/>
  <c r="AC99" i="112"/>
  <c r="W99" i="112"/>
  <c r="V99" i="112"/>
  <c r="U99" i="112"/>
  <c r="T99" i="112"/>
  <c r="S99" i="112"/>
  <c r="N99" i="112"/>
  <c r="L99" i="112"/>
  <c r="H99" i="112"/>
  <c r="AE99" i="112" s="1"/>
  <c r="AM98" i="112"/>
  <c r="AL98" i="112"/>
  <c r="AK98" i="112"/>
  <c r="AJ98" i="112"/>
  <c r="AI98" i="112"/>
  <c r="AH98" i="112"/>
  <c r="AG98" i="112"/>
  <c r="AF98" i="112"/>
  <c r="AD98" i="112"/>
  <c r="AC98" i="112"/>
  <c r="AN98" i="112" s="1"/>
  <c r="W98" i="112"/>
  <c r="V98" i="112"/>
  <c r="U98" i="112"/>
  <c r="S98" i="112"/>
  <c r="R98" i="112"/>
  <c r="N98" i="112"/>
  <c r="H98" i="112"/>
  <c r="AM97" i="112"/>
  <c r="AL97" i="112"/>
  <c r="AK97" i="112"/>
  <c r="AI97" i="112"/>
  <c r="AH97" i="112"/>
  <c r="AG97" i="112"/>
  <c r="AF97" i="112"/>
  <c r="AE97" i="112"/>
  <c r="AD97" i="112"/>
  <c r="AC97" i="112"/>
  <c r="AN97" i="112" s="1"/>
  <c r="W97" i="112"/>
  <c r="V97" i="112"/>
  <c r="U97" i="112"/>
  <c r="S97" i="112"/>
  <c r="N97" i="112"/>
  <c r="R97" i="112" s="1"/>
  <c r="L97" i="112"/>
  <c r="H97" i="112"/>
  <c r="T97" i="112" s="1"/>
  <c r="AN96" i="112"/>
  <c r="AM96" i="112"/>
  <c r="AL96" i="112"/>
  <c r="AK96" i="112"/>
  <c r="AJ96" i="112"/>
  <c r="AI96" i="112"/>
  <c r="AH96" i="112"/>
  <c r="AG96" i="112"/>
  <c r="AF96" i="112"/>
  <c r="AE96" i="112"/>
  <c r="AD96" i="112"/>
  <c r="AC96" i="112"/>
  <c r="W96" i="112"/>
  <c r="V96" i="112"/>
  <c r="U96" i="112"/>
  <c r="T96" i="112"/>
  <c r="S96" i="112"/>
  <c r="R96" i="112"/>
  <c r="N96" i="112"/>
  <c r="L96" i="112"/>
  <c r="H96" i="112"/>
  <c r="AM95" i="112"/>
  <c r="AL95" i="112"/>
  <c r="AK95" i="112"/>
  <c r="AI95" i="112"/>
  <c r="AH95" i="112"/>
  <c r="AG95" i="112"/>
  <c r="AF95" i="112"/>
  <c r="AD95" i="112"/>
  <c r="AC95" i="112"/>
  <c r="W95" i="112"/>
  <c r="V95" i="112"/>
  <c r="U95" i="112"/>
  <c r="T95" i="112"/>
  <c r="S95" i="112"/>
  <c r="N95" i="112"/>
  <c r="L95" i="112"/>
  <c r="H95" i="112"/>
  <c r="AE95" i="112" s="1"/>
  <c r="AM94" i="112"/>
  <c r="AL94" i="112"/>
  <c r="AK94" i="112"/>
  <c r="AJ94" i="112"/>
  <c r="AI94" i="112"/>
  <c r="AH94" i="112"/>
  <c r="AG94" i="112"/>
  <c r="AF94" i="112"/>
  <c r="AD94" i="112"/>
  <c r="AC94" i="112"/>
  <c r="W94" i="112"/>
  <c r="V94" i="112"/>
  <c r="U94" i="112"/>
  <c r="S94" i="112"/>
  <c r="R94" i="112"/>
  <c r="N94" i="112"/>
  <c r="H94" i="112"/>
  <c r="AM93" i="112"/>
  <c r="AL93" i="112"/>
  <c r="AK93" i="112"/>
  <c r="AI93" i="112"/>
  <c r="AH93" i="112"/>
  <c r="AG93" i="112"/>
  <c r="AF93" i="112"/>
  <c r="AE93" i="112"/>
  <c r="AD93" i="112"/>
  <c r="AC93" i="112"/>
  <c r="AN93" i="112" s="1"/>
  <c r="W93" i="112"/>
  <c r="V93" i="112"/>
  <c r="U93" i="112"/>
  <c r="S93" i="112"/>
  <c r="N93" i="112"/>
  <c r="R93" i="112" s="1"/>
  <c r="L93" i="112"/>
  <c r="H93" i="112"/>
  <c r="T93" i="112" s="1"/>
  <c r="AN92" i="112"/>
  <c r="AM92" i="112"/>
  <c r="AL92" i="112"/>
  <c r="AK92" i="112"/>
  <c r="AJ92" i="112"/>
  <c r="AI92" i="112"/>
  <c r="AH92" i="112"/>
  <c r="AG92" i="112"/>
  <c r="AF92" i="112"/>
  <c r="AE92" i="112"/>
  <c r="AD92" i="112"/>
  <c r="AC92" i="112"/>
  <c r="W92" i="112"/>
  <c r="V92" i="112"/>
  <c r="U92" i="112"/>
  <c r="T92" i="112"/>
  <c r="S92" i="112"/>
  <c r="R92" i="112"/>
  <c r="N92" i="112"/>
  <c r="L92" i="112"/>
  <c r="H92" i="112"/>
  <c r="AM91" i="112"/>
  <c r="AL91" i="112"/>
  <c r="AK91" i="112"/>
  <c r="AI91" i="112"/>
  <c r="AH91" i="112"/>
  <c r="AG91" i="112"/>
  <c r="AF91" i="112"/>
  <c r="AD91" i="112"/>
  <c r="AC91" i="112"/>
  <c r="W91" i="112"/>
  <c r="V91" i="112"/>
  <c r="U91" i="112"/>
  <c r="T91" i="112"/>
  <c r="S91" i="112"/>
  <c r="N91" i="112"/>
  <c r="L91" i="112"/>
  <c r="H91" i="112"/>
  <c r="AE91" i="112" s="1"/>
  <c r="AM90" i="112"/>
  <c r="AL90" i="112"/>
  <c r="AK90" i="112"/>
  <c r="AJ90" i="112"/>
  <c r="AI90" i="112"/>
  <c r="AH90" i="112"/>
  <c r="AG90" i="112"/>
  <c r="AF90" i="112"/>
  <c r="AD90" i="112"/>
  <c r="AC90" i="112"/>
  <c r="AN90" i="112" s="1"/>
  <c r="W90" i="112"/>
  <c r="V90" i="112"/>
  <c r="U90" i="112"/>
  <c r="S90" i="112"/>
  <c r="R90" i="112"/>
  <c r="N90" i="112"/>
  <c r="H90" i="112"/>
  <c r="AM89" i="112"/>
  <c r="AL89" i="112"/>
  <c r="AK89" i="112"/>
  <c r="AI89" i="112"/>
  <c r="AH89" i="112"/>
  <c r="AG89" i="112"/>
  <c r="AF89" i="112"/>
  <c r="AE89" i="112"/>
  <c r="AD89" i="112"/>
  <c r="AC89" i="112"/>
  <c r="AN89" i="112" s="1"/>
  <c r="W89" i="112"/>
  <c r="V89" i="112"/>
  <c r="U89" i="112"/>
  <c r="S89" i="112"/>
  <c r="N89" i="112"/>
  <c r="R89" i="112" s="1"/>
  <c r="L89" i="112"/>
  <c r="H89" i="112"/>
  <c r="T89" i="112" s="1"/>
  <c r="AN88" i="112"/>
  <c r="AM88" i="112"/>
  <c r="AL88" i="112"/>
  <c r="AK88" i="112"/>
  <c r="AJ88" i="112"/>
  <c r="AI88" i="112"/>
  <c r="AH88" i="112"/>
  <c r="AG88" i="112"/>
  <c r="AF88" i="112"/>
  <c r="AE88" i="112"/>
  <c r="AD88" i="112"/>
  <c r="AC88" i="112"/>
  <c r="W88" i="112"/>
  <c r="V88" i="112"/>
  <c r="U88" i="112"/>
  <c r="T88" i="112"/>
  <c r="S88" i="112"/>
  <c r="R88" i="112"/>
  <c r="N88" i="112"/>
  <c r="L88" i="112"/>
  <c r="H88" i="112"/>
  <c r="AM87" i="112"/>
  <c r="AL87" i="112"/>
  <c r="AK87" i="112"/>
  <c r="AI87" i="112"/>
  <c r="AH87" i="112"/>
  <c r="AG87" i="112"/>
  <c r="AF87" i="112"/>
  <c r="AD87" i="112"/>
  <c r="AC87" i="112"/>
  <c r="W87" i="112"/>
  <c r="V87" i="112"/>
  <c r="U87" i="112"/>
  <c r="T87" i="112"/>
  <c r="S87" i="112"/>
  <c r="N87" i="112"/>
  <c r="L87" i="112"/>
  <c r="H87" i="112"/>
  <c r="AE87" i="112" s="1"/>
  <c r="AM86" i="112"/>
  <c r="AL86" i="112"/>
  <c r="AK86" i="112"/>
  <c r="AJ86" i="112"/>
  <c r="AI86" i="112"/>
  <c r="AH86" i="112"/>
  <c r="AG86" i="112"/>
  <c r="AF86" i="112"/>
  <c r="AD86" i="112"/>
  <c r="AC86" i="112"/>
  <c r="W86" i="112"/>
  <c r="V86" i="112"/>
  <c r="U86" i="112"/>
  <c r="S86" i="112"/>
  <c r="R86" i="112"/>
  <c r="N86" i="112"/>
  <c r="H86" i="112"/>
  <c r="AM85" i="112"/>
  <c r="AL85" i="112"/>
  <c r="AK85" i="112"/>
  <c r="AI85" i="112"/>
  <c r="AH85" i="112"/>
  <c r="AG85" i="112"/>
  <c r="AF85" i="112"/>
  <c r="AE85" i="112"/>
  <c r="AD85" i="112"/>
  <c r="AC85" i="112"/>
  <c r="AN85" i="112" s="1"/>
  <c r="W85" i="112"/>
  <c r="V85" i="112"/>
  <c r="U85" i="112"/>
  <c r="S85" i="112"/>
  <c r="N85" i="112"/>
  <c r="R85" i="112" s="1"/>
  <c r="L85" i="112"/>
  <c r="H85" i="112"/>
  <c r="T85" i="112" s="1"/>
  <c r="AN84" i="112"/>
  <c r="AM84" i="112"/>
  <c r="AL84" i="112"/>
  <c r="AK84" i="112"/>
  <c r="AJ84" i="112"/>
  <c r="AI84" i="112"/>
  <c r="AH84" i="112"/>
  <c r="AG84" i="112"/>
  <c r="AF84" i="112"/>
  <c r="AE84" i="112"/>
  <c r="AD84" i="112"/>
  <c r="AC84" i="112"/>
  <c r="W84" i="112"/>
  <c r="V84" i="112"/>
  <c r="U84" i="112"/>
  <c r="T84" i="112"/>
  <c r="S84" i="112"/>
  <c r="R84" i="112"/>
  <c r="N84" i="112"/>
  <c r="L84" i="112"/>
  <c r="H84" i="112"/>
  <c r="AM83" i="112"/>
  <c r="AL83" i="112"/>
  <c r="AK83" i="112"/>
  <c r="AI83" i="112"/>
  <c r="AH83" i="112"/>
  <c r="AG83" i="112"/>
  <c r="AF83" i="112"/>
  <c r="AD83" i="112"/>
  <c r="AC83" i="112"/>
  <c r="W83" i="112"/>
  <c r="V83" i="112"/>
  <c r="U83" i="112"/>
  <c r="T83" i="112"/>
  <c r="S83" i="112"/>
  <c r="N83" i="112"/>
  <c r="L83" i="112"/>
  <c r="H83" i="112"/>
  <c r="AE83" i="112" s="1"/>
  <c r="AD82" i="112"/>
  <c r="AB82" i="112"/>
  <c r="Y82" i="112"/>
  <c r="X82" i="112"/>
  <c r="Q82" i="112"/>
  <c r="P82" i="112"/>
  <c r="O82" i="112"/>
  <c r="M82" i="112"/>
  <c r="AI82" i="112" s="1"/>
  <c r="K82" i="112"/>
  <c r="J82" i="112"/>
  <c r="I82" i="112"/>
  <c r="H82" i="112" s="1"/>
  <c r="G82" i="112"/>
  <c r="AM81" i="112"/>
  <c r="AL81" i="112"/>
  <c r="AK81" i="112"/>
  <c r="AI81" i="112"/>
  <c r="AH81" i="112"/>
  <c r="AG81" i="112"/>
  <c r="AF81" i="112"/>
  <c r="AD81" i="112"/>
  <c r="Y81" i="112"/>
  <c r="W81" i="112"/>
  <c r="V81" i="112"/>
  <c r="U81" i="112"/>
  <c r="S81" i="112"/>
  <c r="N81" i="112"/>
  <c r="R81" i="112" s="1"/>
  <c r="L81" i="112"/>
  <c r="H81" i="112"/>
  <c r="AN80" i="112"/>
  <c r="AM80" i="112"/>
  <c r="AL80" i="112"/>
  <c r="AK80" i="112"/>
  <c r="AJ80" i="112"/>
  <c r="AI80" i="112"/>
  <c r="AH80" i="112"/>
  <c r="AG80" i="112"/>
  <c r="AF80" i="112"/>
  <c r="AE80" i="112"/>
  <c r="AD80" i="112"/>
  <c r="Y80" i="112"/>
  <c r="AC80" i="112" s="1"/>
  <c r="W80" i="112"/>
  <c r="V80" i="112"/>
  <c r="U80" i="112"/>
  <c r="T80" i="112"/>
  <c r="S80" i="112"/>
  <c r="N80" i="112"/>
  <c r="R80" i="112" s="1"/>
  <c r="L80" i="112"/>
  <c r="H80" i="112"/>
  <c r="AM79" i="112"/>
  <c r="AL79" i="112"/>
  <c r="AK79" i="112"/>
  <c r="AI79" i="112"/>
  <c r="AH79" i="112"/>
  <c r="AG79" i="112"/>
  <c r="AF79" i="112"/>
  <c r="AD79" i="112"/>
  <c r="Y79" i="112"/>
  <c r="AC79" i="112" s="1"/>
  <c r="AN79" i="112" s="1"/>
  <c r="W79" i="112"/>
  <c r="V79" i="112"/>
  <c r="U79" i="112"/>
  <c r="T79" i="112"/>
  <c r="S79" i="112"/>
  <c r="N79" i="112"/>
  <c r="R79" i="112" s="1"/>
  <c r="H79" i="112"/>
  <c r="L79" i="112" s="1"/>
  <c r="AM78" i="112"/>
  <c r="AL78" i="112"/>
  <c r="AK78" i="112"/>
  <c r="AI78" i="112"/>
  <c r="AH78" i="112"/>
  <c r="AG78" i="112"/>
  <c r="AF78" i="112"/>
  <c r="AD78" i="112"/>
  <c r="AC78" i="112"/>
  <c r="AN78" i="112" s="1"/>
  <c r="Y78" i="112"/>
  <c r="W78" i="112"/>
  <c r="V78" i="112"/>
  <c r="U78" i="112"/>
  <c r="T78" i="112"/>
  <c r="S78" i="112"/>
  <c r="N78" i="112"/>
  <c r="R78" i="112" s="1"/>
  <c r="H78" i="112"/>
  <c r="L78" i="112" s="1"/>
  <c r="AM77" i="112"/>
  <c r="AL77" i="112"/>
  <c r="AK77" i="112"/>
  <c r="AJ77" i="112"/>
  <c r="AI77" i="112"/>
  <c r="AH77" i="112"/>
  <c r="AG77" i="112"/>
  <c r="AF77" i="112"/>
  <c r="AD77" i="112"/>
  <c r="W77" i="112"/>
  <c r="V77" i="112"/>
  <c r="U77" i="112"/>
  <c r="T77" i="112"/>
  <c r="S77" i="112"/>
  <c r="N77" i="112"/>
  <c r="R77" i="112" s="1"/>
  <c r="L77" i="112"/>
  <c r="H77" i="112"/>
  <c r="AE77" i="112" s="1"/>
  <c r="AM76" i="112"/>
  <c r="AL76" i="112"/>
  <c r="AK76" i="112"/>
  <c r="AI76" i="112"/>
  <c r="AH76" i="112"/>
  <c r="AG76" i="112"/>
  <c r="AF76" i="112"/>
  <c r="AE76" i="112"/>
  <c r="AD76" i="112"/>
  <c r="Y76" i="112"/>
  <c r="W76" i="112"/>
  <c r="V76" i="112"/>
  <c r="U76" i="112"/>
  <c r="S76" i="112"/>
  <c r="N76" i="112"/>
  <c r="H76" i="112"/>
  <c r="L76" i="112" s="1"/>
  <c r="AM75" i="112"/>
  <c r="AL75" i="112"/>
  <c r="AK75" i="112"/>
  <c r="AI75" i="112"/>
  <c r="AH75" i="112"/>
  <c r="AG75" i="112"/>
  <c r="AF75" i="112"/>
  <c r="AD75" i="112"/>
  <c r="Y75" i="112"/>
  <c r="W75" i="112"/>
  <c r="V75" i="112"/>
  <c r="U75" i="112"/>
  <c r="S75" i="112"/>
  <c r="N75" i="112"/>
  <c r="L75" i="112"/>
  <c r="H75" i="112"/>
  <c r="G75" i="112"/>
  <c r="G61" i="112" s="1"/>
  <c r="AM74" i="112"/>
  <c r="AL74" i="112"/>
  <c r="AK74" i="112"/>
  <c r="AJ74" i="112"/>
  <c r="AI74" i="112"/>
  <c r="AH74" i="112"/>
  <c r="AG74" i="112"/>
  <c r="AF74" i="112"/>
  <c r="AD74" i="112"/>
  <c r="Y74" i="112"/>
  <c r="AC74" i="112" s="1"/>
  <c r="AN74" i="112" s="1"/>
  <c r="W74" i="112"/>
  <c r="V74" i="112"/>
  <c r="U74" i="112"/>
  <c r="S74" i="112"/>
  <c r="R74" i="112"/>
  <c r="N74" i="112"/>
  <c r="H74" i="112"/>
  <c r="L74" i="112" s="1"/>
  <c r="AM73" i="112"/>
  <c r="AL73" i="112"/>
  <c r="AK73" i="112"/>
  <c r="AJ73" i="112"/>
  <c r="AI73" i="112"/>
  <c r="AH73" i="112"/>
  <c r="AG73" i="112"/>
  <c r="AF73" i="112"/>
  <c r="AD73" i="112"/>
  <c r="AC73" i="112"/>
  <c r="AN73" i="112" s="1"/>
  <c r="Y73" i="112"/>
  <c r="AE73" i="112" s="1"/>
  <c r="W73" i="112"/>
  <c r="V73" i="112"/>
  <c r="U73" i="112"/>
  <c r="T73" i="112"/>
  <c r="S73" i="112"/>
  <c r="R73" i="112"/>
  <c r="N73" i="112"/>
  <c r="L73" i="112"/>
  <c r="H73" i="112"/>
  <c r="AM72" i="112"/>
  <c r="AL72" i="112"/>
  <c r="AK72" i="112"/>
  <c r="AI72" i="112"/>
  <c r="AH72" i="112"/>
  <c r="AG72" i="112"/>
  <c r="AF72" i="112"/>
  <c r="AD72" i="112"/>
  <c r="Y72" i="112"/>
  <c r="AE72" i="112" s="1"/>
  <c r="W72" i="112"/>
  <c r="V72" i="112"/>
  <c r="U72" i="112"/>
  <c r="T72" i="112"/>
  <c r="S72" i="112"/>
  <c r="N72" i="112"/>
  <c r="R72" i="112" s="1"/>
  <c r="L72" i="112"/>
  <c r="H72" i="112"/>
  <c r="AM71" i="112"/>
  <c r="AL71" i="112"/>
  <c r="AK71" i="112"/>
  <c r="AI71" i="112"/>
  <c r="AH71" i="112"/>
  <c r="AG71" i="112"/>
  <c r="AF71" i="112"/>
  <c r="AD71" i="112"/>
  <c r="Y71" i="112"/>
  <c r="W71" i="112"/>
  <c r="V71" i="112"/>
  <c r="U71" i="112"/>
  <c r="S71" i="112"/>
  <c r="R71" i="112"/>
  <c r="N71" i="112"/>
  <c r="H71" i="112"/>
  <c r="L71" i="112" s="1"/>
  <c r="AM70" i="112"/>
  <c r="AL70" i="112"/>
  <c r="AK70" i="112"/>
  <c r="AI70" i="112"/>
  <c r="AH70" i="112"/>
  <c r="AG70" i="112"/>
  <c r="AF70" i="112"/>
  <c r="AD70" i="112"/>
  <c r="AC70" i="112"/>
  <c r="AN70" i="112" s="1"/>
  <c r="Y70" i="112"/>
  <c r="W70" i="112"/>
  <c r="V70" i="112"/>
  <c r="U70" i="112"/>
  <c r="S70" i="112"/>
  <c r="R70" i="112"/>
  <c r="N70" i="112"/>
  <c r="L70" i="112"/>
  <c r="H70" i="112"/>
  <c r="AM69" i="112"/>
  <c r="AL69" i="112"/>
  <c r="AK69" i="112"/>
  <c r="AI69" i="112"/>
  <c r="AH69" i="112"/>
  <c r="AG69" i="112"/>
  <c r="AF69" i="112"/>
  <c r="AD69" i="112"/>
  <c r="Y69" i="112"/>
  <c r="AC69" i="112" s="1"/>
  <c r="AN69" i="112" s="1"/>
  <c r="W69" i="112"/>
  <c r="V69" i="112"/>
  <c r="U69" i="112"/>
  <c r="T69" i="112"/>
  <c r="S69" i="112"/>
  <c r="N69" i="112"/>
  <c r="R69" i="112" s="1"/>
  <c r="L69" i="112"/>
  <c r="H69" i="112"/>
  <c r="AM68" i="112"/>
  <c r="AL68" i="112"/>
  <c r="AK68" i="112"/>
  <c r="AI68" i="112"/>
  <c r="AH68" i="112"/>
  <c r="AG68" i="112"/>
  <c r="AF68" i="112"/>
  <c r="AD68" i="112"/>
  <c r="Y68" i="112"/>
  <c r="AC68" i="112" s="1"/>
  <c r="AN68" i="112" s="1"/>
  <c r="W68" i="112"/>
  <c r="V68" i="112"/>
  <c r="U68" i="112"/>
  <c r="T68" i="112"/>
  <c r="S68" i="112"/>
  <c r="R68" i="112"/>
  <c r="N68" i="112"/>
  <c r="H68" i="112"/>
  <c r="L68" i="112" s="1"/>
  <c r="AM67" i="112"/>
  <c r="AL67" i="112"/>
  <c r="AK67" i="112"/>
  <c r="AJ67" i="112"/>
  <c r="AI67" i="112"/>
  <c r="AH67" i="112"/>
  <c r="AG67" i="112"/>
  <c r="AF67" i="112"/>
  <c r="AD67" i="112"/>
  <c r="AC67" i="112"/>
  <c r="Y67" i="112"/>
  <c r="AE67" i="112" s="1"/>
  <c r="W67" i="112"/>
  <c r="V67" i="112"/>
  <c r="U67" i="112"/>
  <c r="T67" i="112"/>
  <c r="S67" i="112"/>
  <c r="R67" i="112"/>
  <c r="N67" i="112"/>
  <c r="L67" i="112"/>
  <c r="H67" i="112"/>
  <c r="AM66" i="112"/>
  <c r="AL66" i="112"/>
  <c r="AK66" i="112"/>
  <c r="AI66" i="112"/>
  <c r="AH66" i="112"/>
  <c r="AG66" i="112"/>
  <c r="AF66" i="112"/>
  <c r="AD66" i="112"/>
  <c r="Y66" i="112"/>
  <c r="AE66" i="112" s="1"/>
  <c r="W66" i="112"/>
  <c r="V66" i="112"/>
  <c r="U66" i="112"/>
  <c r="T66" i="112"/>
  <c r="S66" i="112"/>
  <c r="N66" i="112"/>
  <c r="R66" i="112" s="1"/>
  <c r="L66" i="112"/>
  <c r="H66" i="112"/>
  <c r="AM65" i="112"/>
  <c r="AL65" i="112"/>
  <c r="AK65" i="112"/>
  <c r="AI65" i="112"/>
  <c r="AH65" i="112"/>
  <c r="AG65" i="112"/>
  <c r="AF65" i="112"/>
  <c r="AD65" i="112"/>
  <c r="Y65" i="112"/>
  <c r="AE65" i="112" s="1"/>
  <c r="W65" i="112"/>
  <c r="V65" i="112"/>
  <c r="U65" i="112"/>
  <c r="S65" i="112"/>
  <c r="R65" i="112"/>
  <c r="N65" i="112"/>
  <c r="H65" i="112"/>
  <c r="L65" i="112" s="1"/>
  <c r="AM64" i="112"/>
  <c r="AL64" i="112"/>
  <c r="AK64" i="112"/>
  <c r="AI64" i="112"/>
  <c r="AH64" i="112"/>
  <c r="AG64" i="112"/>
  <c r="AF64" i="112"/>
  <c r="AD64" i="112"/>
  <c r="AC64" i="112"/>
  <c r="AN64" i="112" s="1"/>
  <c r="Y64" i="112"/>
  <c r="W64" i="112"/>
  <c r="V64" i="112"/>
  <c r="U64" i="112"/>
  <c r="S64" i="112"/>
  <c r="R64" i="112"/>
  <c r="N64" i="112"/>
  <c r="L64" i="112"/>
  <c r="H64" i="112"/>
  <c r="AM63" i="112"/>
  <c r="AL63" i="112"/>
  <c r="AK63" i="112"/>
  <c r="AI63" i="112"/>
  <c r="AH63" i="112"/>
  <c r="AG63" i="112"/>
  <c r="AF63" i="112"/>
  <c r="AD63" i="112"/>
  <c r="Y63" i="112"/>
  <c r="AC63" i="112" s="1"/>
  <c r="AN63" i="112" s="1"/>
  <c r="W63" i="112"/>
  <c r="V63" i="112"/>
  <c r="U63" i="112"/>
  <c r="T63" i="112"/>
  <c r="S63" i="112"/>
  <c r="N63" i="112"/>
  <c r="R63" i="112" s="1"/>
  <c r="L63" i="112"/>
  <c r="H63" i="112"/>
  <c r="AN62" i="112"/>
  <c r="AM62" i="112"/>
  <c r="AL62" i="112"/>
  <c r="AK62" i="112"/>
  <c r="AI62" i="112"/>
  <c r="AH62" i="112"/>
  <c r="AG62" i="112"/>
  <c r="AF62" i="112"/>
  <c r="AD62" i="112"/>
  <c r="Y62" i="112"/>
  <c r="AC62" i="112" s="1"/>
  <c r="W62" i="112"/>
  <c r="V62" i="112"/>
  <c r="U62" i="112"/>
  <c r="T62" i="112"/>
  <c r="S62" i="112"/>
  <c r="R62" i="112"/>
  <c r="N62" i="112"/>
  <c r="H62" i="112"/>
  <c r="L62" i="112" s="1"/>
  <c r="AL61" i="112"/>
  <c r="AI61" i="112"/>
  <c r="AH61" i="112"/>
  <c r="AB61" i="112"/>
  <c r="AA61" i="112"/>
  <c r="Z61" i="112"/>
  <c r="X61" i="112"/>
  <c r="V61" i="112"/>
  <c r="Q61" i="112"/>
  <c r="P61" i="112"/>
  <c r="O61" i="112"/>
  <c r="N61" i="112"/>
  <c r="R61" i="112" s="1"/>
  <c r="M61" i="112"/>
  <c r="K61" i="112"/>
  <c r="K9" i="112" s="1"/>
  <c r="K4" i="112" s="1"/>
  <c r="J61" i="112"/>
  <c r="H61" i="112" s="1"/>
  <c r="I61" i="112"/>
  <c r="AM60" i="112"/>
  <c r="AL60" i="112"/>
  <c r="AK60" i="112"/>
  <c r="AJ60" i="112"/>
  <c r="AH60" i="112"/>
  <c r="AG60" i="112"/>
  <c r="AF60" i="112"/>
  <c r="Y60" i="112"/>
  <c r="T60" i="112" s="1"/>
  <c r="AC60" i="112"/>
  <c r="W60" i="112"/>
  <c r="V60" i="112"/>
  <c r="U60" i="112"/>
  <c r="N60" i="112"/>
  <c r="M60" i="112"/>
  <c r="R60" i="112" s="1"/>
  <c r="H60" i="112"/>
  <c r="G60" i="112"/>
  <c r="L60" i="112" s="1"/>
  <c r="AM59" i="112"/>
  <c r="AL59" i="112"/>
  <c r="AK59" i="112"/>
  <c r="AH59" i="112"/>
  <c r="AG59" i="112"/>
  <c r="AF59" i="112"/>
  <c r="Y59" i="112"/>
  <c r="X59" i="112"/>
  <c r="W59" i="112"/>
  <c r="V59" i="112"/>
  <c r="U59" i="112"/>
  <c r="N59" i="112"/>
  <c r="M59" i="112"/>
  <c r="R59" i="112" s="1"/>
  <c r="H59" i="112"/>
  <c r="G59" i="112"/>
  <c r="AM58" i="112"/>
  <c r="AL58" i="112"/>
  <c r="AK58" i="112"/>
  <c r="AJ58" i="112"/>
  <c r="AI58" i="112"/>
  <c r="AH58" i="112"/>
  <c r="AG58" i="112"/>
  <c r="AF58" i="112"/>
  <c r="AD58" i="112"/>
  <c r="AN58" i="112"/>
  <c r="AE58" i="112"/>
  <c r="W58" i="112"/>
  <c r="V58" i="112"/>
  <c r="U58" i="112"/>
  <c r="T58" i="112"/>
  <c r="S58" i="112"/>
  <c r="R58" i="112"/>
  <c r="N58" i="112"/>
  <c r="L58" i="112"/>
  <c r="H58" i="112"/>
  <c r="AM57" i="112"/>
  <c r="AF57" i="112"/>
  <c r="AB57" i="112"/>
  <c r="AA57" i="112"/>
  <c r="Z57" i="112"/>
  <c r="AK57" i="112" s="1"/>
  <c r="U57" i="112"/>
  <c r="Q57" i="112"/>
  <c r="P57" i="112"/>
  <c r="O57" i="112"/>
  <c r="N57" i="112" s="1"/>
  <c r="K57" i="112"/>
  <c r="J57" i="112"/>
  <c r="H57" i="112" s="1"/>
  <c r="I57" i="112"/>
  <c r="AM56" i="112"/>
  <c r="AK56" i="112"/>
  <c r="AH56" i="112"/>
  <c r="AF56" i="112"/>
  <c r="AA56" i="112"/>
  <c r="Y56" i="112" s="1"/>
  <c r="Z56" i="112"/>
  <c r="X56" i="112"/>
  <c r="S56" i="112" s="1"/>
  <c r="W56" i="112"/>
  <c r="U56" i="112"/>
  <c r="AM55" i="112"/>
  <c r="AL55" i="112"/>
  <c r="AK55" i="112"/>
  <c r="AI55" i="112"/>
  <c r="AH55" i="112"/>
  <c r="AG55" i="112"/>
  <c r="AF55" i="112"/>
  <c r="AE55" i="112"/>
  <c r="Y55" i="112"/>
  <c r="AJ55" i="112" s="1"/>
  <c r="X55" i="112"/>
  <c r="AD55" i="112" s="1"/>
  <c r="W55" i="112"/>
  <c r="V55" i="112"/>
  <c r="U55" i="112"/>
  <c r="S55" i="112"/>
  <c r="R55" i="112"/>
  <c r="N55" i="112"/>
  <c r="L55" i="112"/>
  <c r="H55" i="112"/>
  <c r="B55" i="112"/>
  <c r="AM54" i="112"/>
  <c r="AI54" i="112"/>
  <c r="AH54" i="112"/>
  <c r="AA54" i="112"/>
  <c r="V54" i="112" s="1"/>
  <c r="Z54" i="112"/>
  <c r="U54" i="112" s="1"/>
  <c r="X54" i="112"/>
  <c r="W54" i="112"/>
  <c r="R54" i="112"/>
  <c r="N54" i="112"/>
  <c r="L54" i="112"/>
  <c r="H54" i="112"/>
  <c r="B54" i="112"/>
  <c r="AM53" i="112"/>
  <c r="AK53" i="112"/>
  <c r="AJ53" i="112"/>
  <c r="AI53" i="112"/>
  <c r="AH53" i="112"/>
  <c r="AG53" i="112"/>
  <c r="AF53" i="112"/>
  <c r="AE53" i="112"/>
  <c r="AD53" i="112"/>
  <c r="AC53" i="112"/>
  <c r="AN53" i="112" s="1"/>
  <c r="AA53" i="112"/>
  <c r="AL53" i="112" s="1"/>
  <c r="Y53" i="112"/>
  <c r="T53" i="112" s="1"/>
  <c r="X53" i="112"/>
  <c r="W53" i="112"/>
  <c r="V53" i="112"/>
  <c r="U53" i="112"/>
  <c r="S53" i="112"/>
  <c r="O53" i="112"/>
  <c r="O41" i="112" s="1"/>
  <c r="N53" i="112"/>
  <c r="R53" i="112" s="1"/>
  <c r="L53" i="112"/>
  <c r="H53" i="112"/>
  <c r="B53" i="112"/>
  <c r="AM52" i="112"/>
  <c r="AL52" i="112"/>
  <c r="AI52" i="112"/>
  <c r="AH52" i="112"/>
  <c r="AG52" i="112"/>
  <c r="AA52" i="112"/>
  <c r="Z52" i="112"/>
  <c r="Y52" i="112" s="1"/>
  <c r="X52" i="112"/>
  <c r="AD52" i="112" s="1"/>
  <c r="W52" i="112"/>
  <c r="V52" i="112"/>
  <c r="S52" i="112"/>
  <c r="R52" i="112"/>
  <c r="N52" i="112"/>
  <c r="L52" i="112"/>
  <c r="H52" i="112"/>
  <c r="B52" i="112"/>
  <c r="AM51" i="112"/>
  <c r="AL51" i="112"/>
  <c r="AI51" i="112"/>
  <c r="AH51" i="112"/>
  <c r="AG51" i="112"/>
  <c r="Z51" i="112"/>
  <c r="U51" i="112" s="1"/>
  <c r="X51" i="112"/>
  <c r="AD51" i="112" s="1"/>
  <c r="W51" i="112"/>
  <c r="V51" i="112"/>
  <c r="S51" i="112"/>
  <c r="N51" i="112"/>
  <c r="R51" i="112" s="1"/>
  <c r="H51" i="112"/>
  <c r="L51" i="112" s="1"/>
  <c r="B51" i="112"/>
  <c r="AM50" i="112"/>
  <c r="AL50" i="112"/>
  <c r="AJ50" i="112"/>
  <c r="AI50" i="112"/>
  <c r="AH50" i="112"/>
  <c r="AF50" i="112"/>
  <c r="AD50" i="112"/>
  <c r="AC50" i="112"/>
  <c r="AN50" i="112" s="1"/>
  <c r="AA50" i="112"/>
  <c r="AG50" i="112" s="1"/>
  <c r="Z50" i="112"/>
  <c r="AK50" i="112" s="1"/>
  <c r="Y50" i="112"/>
  <c r="X50" i="112"/>
  <c r="W50" i="112"/>
  <c r="V50" i="112"/>
  <c r="U50" i="112"/>
  <c r="S50" i="112"/>
  <c r="N50" i="112"/>
  <c r="R50" i="112" s="1"/>
  <c r="L50" i="112"/>
  <c r="H50" i="112"/>
  <c r="B50" i="112"/>
  <c r="AM49" i="112"/>
  <c r="AL49" i="112"/>
  <c r="AK49" i="112"/>
  <c r="AH49" i="112"/>
  <c r="AF49" i="112"/>
  <c r="AA49" i="112"/>
  <c r="Y49" i="112" s="1"/>
  <c r="Z49" i="112"/>
  <c r="X49" i="112"/>
  <c r="W49" i="112"/>
  <c r="U49" i="112"/>
  <c r="R49" i="112"/>
  <c r="N49" i="112"/>
  <c r="H49" i="112"/>
  <c r="L49" i="112" s="1"/>
  <c r="B49" i="112"/>
  <c r="AM48" i="112"/>
  <c r="AH48" i="112"/>
  <c r="AD48" i="112"/>
  <c r="AA48" i="112"/>
  <c r="V48" i="112" s="1"/>
  <c r="Z48" i="112"/>
  <c r="U48" i="112" s="1"/>
  <c r="Y48" i="112"/>
  <c r="T48" i="112" s="1"/>
  <c r="X48" i="112"/>
  <c r="W48" i="112"/>
  <c r="S48" i="112"/>
  <c r="N48" i="112"/>
  <c r="R48" i="112" s="1"/>
  <c r="H48" i="112"/>
  <c r="L48" i="112" s="1"/>
  <c r="B48" i="112"/>
  <c r="AM47" i="112"/>
  <c r="AL47" i="112"/>
  <c r="AI47" i="112"/>
  <c r="AH47" i="112"/>
  <c r="AF47" i="112"/>
  <c r="AD47" i="112"/>
  <c r="AA47" i="112"/>
  <c r="AG47" i="112" s="1"/>
  <c r="Z47" i="112"/>
  <c r="AK47" i="112" s="1"/>
  <c r="X47" i="112"/>
  <c r="W47" i="112"/>
  <c r="V47" i="112"/>
  <c r="U47" i="112"/>
  <c r="S47" i="112"/>
  <c r="N47" i="112"/>
  <c r="R47" i="112" s="1"/>
  <c r="H47" i="112"/>
  <c r="L47" i="112" s="1"/>
  <c r="B47" i="112"/>
  <c r="AM46" i="112"/>
  <c r="AK46" i="112"/>
  <c r="AH46" i="112"/>
  <c r="AF46" i="112"/>
  <c r="AA46" i="112"/>
  <c r="Y46" i="112" s="1"/>
  <c r="Z46" i="112"/>
  <c r="X46" i="112"/>
  <c r="S46" i="112" s="1"/>
  <c r="W46" i="112"/>
  <c r="U46" i="112"/>
  <c r="N46" i="112"/>
  <c r="R46" i="112" s="1"/>
  <c r="H46" i="112"/>
  <c r="L46" i="112" s="1"/>
  <c r="B46" i="112"/>
  <c r="AM45" i="112"/>
  <c r="AH45" i="112"/>
  <c r="AG45" i="112"/>
  <c r="AF45" i="112"/>
  <c r="AD45" i="112"/>
  <c r="AA45" i="112"/>
  <c r="Z45" i="112"/>
  <c r="X45" i="112"/>
  <c r="AI45" i="112" s="1"/>
  <c r="W45" i="112"/>
  <c r="U45" i="112"/>
  <c r="S45" i="112"/>
  <c r="N45" i="112"/>
  <c r="R45" i="112" s="1"/>
  <c r="H45" i="112"/>
  <c r="L45" i="112" s="1"/>
  <c r="AM44" i="112"/>
  <c r="AK44" i="112"/>
  <c r="AH44" i="112"/>
  <c r="AG44" i="112"/>
  <c r="AA44" i="112"/>
  <c r="AL44" i="112" s="1"/>
  <c r="Z44" i="112"/>
  <c r="AF44" i="112" s="1"/>
  <c r="X44" i="112"/>
  <c r="AI44" i="112" s="1"/>
  <c r="W44" i="112"/>
  <c r="V44" i="112"/>
  <c r="U44" i="112"/>
  <c r="R44" i="112"/>
  <c r="N44" i="112"/>
  <c r="H44" i="112"/>
  <c r="L44" i="112" s="1"/>
  <c r="AM43" i="112"/>
  <c r="AL43" i="112"/>
  <c r="AK43" i="112"/>
  <c r="AH43" i="112"/>
  <c r="AF43" i="112"/>
  <c r="AD43" i="112"/>
  <c r="AA43" i="112"/>
  <c r="AG43" i="112" s="1"/>
  <c r="X43" i="112"/>
  <c r="S43" i="112" s="1"/>
  <c r="W43" i="112"/>
  <c r="V43" i="112"/>
  <c r="U43" i="112"/>
  <c r="N43" i="112"/>
  <c r="M43" i="112"/>
  <c r="M41" i="112" s="1"/>
  <c r="R41" i="112" s="1"/>
  <c r="L43" i="112"/>
  <c r="H43" i="112"/>
  <c r="AM42" i="112"/>
  <c r="AI42" i="112"/>
  <c r="AH42" i="112"/>
  <c r="AG42" i="112"/>
  <c r="AA42" i="112"/>
  <c r="AL42" i="112" s="1"/>
  <c r="Z42" i="112"/>
  <c r="X42" i="112"/>
  <c r="W42" i="112"/>
  <c r="V42" i="112"/>
  <c r="N42" i="112"/>
  <c r="R42" i="112" s="1"/>
  <c r="L42" i="112"/>
  <c r="H42" i="112"/>
  <c r="AM41" i="112"/>
  <c r="AH41" i="112"/>
  <c r="W41" i="112"/>
  <c r="P41" i="112"/>
  <c r="N41" i="112"/>
  <c r="L41" i="112"/>
  <c r="J41" i="112"/>
  <c r="I41" i="112"/>
  <c r="H41" i="112" s="1"/>
  <c r="G41" i="112"/>
  <c r="Y40" i="112"/>
  <c r="AC40" i="112" s="1"/>
  <c r="R40" i="112"/>
  <c r="N40" i="112"/>
  <c r="Y39" i="112"/>
  <c r="AC39" i="112" s="1"/>
  <c r="N39" i="112"/>
  <c r="R39" i="112" s="1"/>
  <c r="Y38" i="112"/>
  <c r="AC38" i="112" s="1"/>
  <c r="R38" i="112"/>
  <c r="N38" i="112"/>
  <c r="AM37" i="112"/>
  <c r="AL37" i="112"/>
  <c r="AK37" i="112"/>
  <c r="AH37" i="112"/>
  <c r="AG37" i="112"/>
  <c r="AF37" i="112"/>
  <c r="Y37" i="112"/>
  <c r="X37" i="112"/>
  <c r="W37" i="112"/>
  <c r="V37" i="112"/>
  <c r="U37" i="112"/>
  <c r="R37" i="112"/>
  <c r="N37" i="112"/>
  <c r="H37" i="112"/>
  <c r="L37" i="112" s="1"/>
  <c r="AM36" i="112"/>
  <c r="AL36" i="112"/>
  <c r="AK36" i="112"/>
  <c r="AJ36" i="112"/>
  <c r="AI36" i="112"/>
  <c r="AH36" i="112"/>
  <c r="AG36" i="112"/>
  <c r="AF36" i="112"/>
  <c r="AE36" i="112"/>
  <c r="AD36" i="112"/>
  <c r="AC36" i="112"/>
  <c r="AN36" i="112" s="1"/>
  <c r="W36" i="112"/>
  <c r="V36" i="112"/>
  <c r="U36" i="112"/>
  <c r="T36" i="112"/>
  <c r="S36" i="112"/>
  <c r="AM35" i="112"/>
  <c r="AL35" i="112"/>
  <c r="AK35" i="112"/>
  <c r="AI35" i="112"/>
  <c r="AH35" i="112"/>
  <c r="AG35" i="112"/>
  <c r="AF35" i="112"/>
  <c r="AD35" i="112"/>
  <c r="Y35" i="112"/>
  <c r="X35" i="112"/>
  <c r="W35" i="112"/>
  <c r="V35" i="112"/>
  <c r="U35" i="112"/>
  <c r="S35" i="112"/>
  <c r="N35" i="112"/>
  <c r="R35" i="112" s="1"/>
  <c r="L35" i="112"/>
  <c r="H35" i="112"/>
  <c r="AM34" i="112"/>
  <c r="AL34" i="112"/>
  <c r="AK34" i="112"/>
  <c r="AJ34" i="112"/>
  <c r="AI34" i="112"/>
  <c r="AH34" i="112"/>
  <c r="AG34" i="112"/>
  <c r="AF34" i="112"/>
  <c r="AD34" i="112"/>
  <c r="Y34" i="112"/>
  <c r="X34" i="112"/>
  <c r="W34" i="112"/>
  <c r="V34" i="112"/>
  <c r="U34" i="112"/>
  <c r="R34" i="112"/>
  <c r="N34" i="112"/>
  <c r="H34" i="112"/>
  <c r="AE34" i="112" s="1"/>
  <c r="AM33" i="112"/>
  <c r="AL33" i="112"/>
  <c r="AK33" i="112"/>
  <c r="AJ33" i="112"/>
  <c r="AI33" i="112"/>
  <c r="AH33" i="112"/>
  <c r="AG33" i="112"/>
  <c r="AF33" i="112"/>
  <c r="AC33" i="112"/>
  <c r="Y33" i="112"/>
  <c r="X33" i="112"/>
  <c r="W33" i="112"/>
  <c r="V33" i="112"/>
  <c r="U33" i="112"/>
  <c r="T33" i="112"/>
  <c r="N33" i="112"/>
  <c r="R33" i="112" s="1"/>
  <c r="H33" i="112"/>
  <c r="G33" i="112"/>
  <c r="AD33" i="112" s="1"/>
  <c r="AM32" i="112"/>
  <c r="AL32" i="112"/>
  <c r="AI32" i="112"/>
  <c r="AH32" i="112"/>
  <c r="AG32" i="112"/>
  <c r="AF32" i="112"/>
  <c r="Z32" i="112"/>
  <c r="X32" i="112"/>
  <c r="S32" i="112" s="1"/>
  <c r="W32" i="112"/>
  <c r="V32" i="112"/>
  <c r="R32" i="112"/>
  <c r="N32" i="112"/>
  <c r="M32" i="112"/>
  <c r="L32" i="112"/>
  <c r="H32" i="112"/>
  <c r="G32" i="112"/>
  <c r="AM31" i="112"/>
  <c r="AL31" i="112"/>
  <c r="AK31" i="112"/>
  <c r="AI31" i="112"/>
  <c r="AH31" i="112"/>
  <c r="AG31" i="112"/>
  <c r="AF31" i="112"/>
  <c r="Y31" i="112"/>
  <c r="AJ31" i="112" s="1"/>
  <c r="X31" i="112"/>
  <c r="W31" i="112"/>
  <c r="V31" i="112"/>
  <c r="U31" i="112"/>
  <c r="N31" i="112"/>
  <c r="R31" i="112" s="1"/>
  <c r="H31" i="112"/>
  <c r="G31" i="112"/>
  <c r="S31" i="112" s="1"/>
  <c r="AM30" i="112"/>
  <c r="AK30" i="112"/>
  <c r="AH30" i="112"/>
  <c r="AF30" i="112"/>
  <c r="AA30" i="112"/>
  <c r="AL30" i="112" s="1"/>
  <c r="X30" i="112"/>
  <c r="AD30" i="112" s="1"/>
  <c r="W30" i="112"/>
  <c r="V30" i="112"/>
  <c r="N30" i="112"/>
  <c r="R30" i="112" s="1"/>
  <c r="L30" i="112"/>
  <c r="I30" i="112"/>
  <c r="U30" i="112" s="1"/>
  <c r="H30" i="112"/>
  <c r="G30" i="112"/>
  <c r="AM29" i="112"/>
  <c r="AL29" i="112"/>
  <c r="AK29" i="112"/>
  <c r="AH29" i="112"/>
  <c r="AG29" i="112"/>
  <c r="AF29" i="112"/>
  <c r="Y29" i="112"/>
  <c r="AJ29" i="112" s="1"/>
  <c r="X29" i="112"/>
  <c r="W29" i="112"/>
  <c r="V29" i="112"/>
  <c r="U29" i="112"/>
  <c r="N29" i="112"/>
  <c r="R29" i="112" s="1"/>
  <c r="H29" i="112"/>
  <c r="G29" i="112"/>
  <c r="AD29" i="112" s="1"/>
  <c r="AM28" i="112"/>
  <c r="AL28" i="112"/>
  <c r="AH28" i="112"/>
  <c r="AG28" i="112"/>
  <c r="AA28" i="112"/>
  <c r="Z28" i="112"/>
  <c r="AK28" i="112" s="1"/>
  <c r="X28" i="112"/>
  <c r="W28" i="112"/>
  <c r="N28" i="112"/>
  <c r="R28" i="112" s="1"/>
  <c r="H28" i="112"/>
  <c r="G28" i="112"/>
  <c r="L28" i="112" s="1"/>
  <c r="AM27" i="112"/>
  <c r="AL27" i="112"/>
  <c r="AK27" i="112"/>
  <c r="AI27" i="112"/>
  <c r="AH27" i="112"/>
  <c r="AG27" i="112"/>
  <c r="AF27" i="112"/>
  <c r="Y27" i="112"/>
  <c r="T27" i="112" s="1"/>
  <c r="X27" i="112"/>
  <c r="W27" i="112"/>
  <c r="V27" i="112"/>
  <c r="U27" i="112"/>
  <c r="N27" i="112"/>
  <c r="R27" i="112" s="1"/>
  <c r="H27" i="112"/>
  <c r="G27" i="112"/>
  <c r="S27" i="112" s="1"/>
  <c r="AM26" i="112"/>
  <c r="AL26" i="112"/>
  <c r="AK26" i="112"/>
  <c r="AI26" i="112"/>
  <c r="AH26" i="112"/>
  <c r="AG26" i="112"/>
  <c r="AF26" i="112"/>
  <c r="AC26" i="112"/>
  <c r="AN26" i="112" s="1"/>
  <c r="Y26" i="112"/>
  <c r="X26" i="112"/>
  <c r="W26" i="112"/>
  <c r="V26" i="112"/>
  <c r="U26" i="112"/>
  <c r="N26" i="112"/>
  <c r="R26" i="112" s="1"/>
  <c r="H26" i="112"/>
  <c r="G26" i="112"/>
  <c r="L26" i="112" s="1"/>
  <c r="AM25" i="112"/>
  <c r="AL25" i="112"/>
  <c r="AK25" i="112"/>
  <c r="AI25" i="112"/>
  <c r="AH25" i="112"/>
  <c r="AG25" i="112"/>
  <c r="AF25" i="112"/>
  <c r="Y25" i="112"/>
  <c r="X25" i="112"/>
  <c r="W25" i="112"/>
  <c r="V25" i="112"/>
  <c r="U25" i="112"/>
  <c r="N25" i="112"/>
  <c r="R25" i="112" s="1"/>
  <c r="I25" i="112"/>
  <c r="H25" i="112"/>
  <c r="T25" i="112" s="1"/>
  <c r="G25" i="112"/>
  <c r="S25" i="112" s="1"/>
  <c r="AM24" i="112"/>
  <c r="AH24" i="112"/>
  <c r="W24" i="112"/>
  <c r="P24" i="112"/>
  <c r="P22" i="112" s="1"/>
  <c r="P9" i="112" s="1"/>
  <c r="P4" i="112" s="1"/>
  <c r="O24" i="112"/>
  <c r="M24" i="112"/>
  <c r="J24" i="112"/>
  <c r="J22" i="112" s="1"/>
  <c r="I24" i="112"/>
  <c r="I22" i="112" s="1"/>
  <c r="I9" i="112" s="1"/>
  <c r="AM23" i="112"/>
  <c r="AL23" i="112"/>
  <c r="AK23" i="112"/>
  <c r="AI23" i="112"/>
  <c r="AH23" i="112"/>
  <c r="AG23" i="112"/>
  <c r="AF23" i="112"/>
  <c r="Y23" i="112"/>
  <c r="AJ23" i="112" s="1"/>
  <c r="X23" i="112"/>
  <c r="W23" i="112"/>
  <c r="V23" i="112"/>
  <c r="U23" i="112"/>
  <c r="N23" i="112"/>
  <c r="R23" i="112" s="1"/>
  <c r="H23" i="112"/>
  <c r="G23" i="112"/>
  <c r="S23" i="112" s="1"/>
  <c r="AH22" i="112"/>
  <c r="AB22" i="112"/>
  <c r="Q22" i="112"/>
  <c r="M22" i="112"/>
  <c r="K22" i="112"/>
  <c r="AN21" i="112"/>
  <c r="AM21" i="112"/>
  <c r="AL21" i="112"/>
  <c r="AK21" i="112"/>
  <c r="AJ21" i="112"/>
  <c r="AI21" i="112"/>
  <c r="AH21" i="112"/>
  <c r="AG21" i="112"/>
  <c r="AF21" i="112"/>
  <c r="AE21" i="112"/>
  <c r="AD21" i="112"/>
  <c r="AN20" i="112"/>
  <c r="AM20" i="112"/>
  <c r="AL20" i="112"/>
  <c r="AK20" i="112"/>
  <c r="AJ20" i="112"/>
  <c r="AI20" i="112"/>
  <c r="AH20" i="112"/>
  <c r="AG20" i="112"/>
  <c r="AF20" i="112"/>
  <c r="AE20" i="112"/>
  <c r="AD20" i="112"/>
  <c r="AN19" i="112"/>
  <c r="AM19" i="112"/>
  <c r="AL19" i="112"/>
  <c r="AK19" i="112"/>
  <c r="AJ19" i="112"/>
  <c r="AI19" i="112"/>
  <c r="AH19" i="112"/>
  <c r="AG19" i="112"/>
  <c r="AF19" i="112"/>
  <c r="AE19" i="112"/>
  <c r="AD19" i="112"/>
  <c r="AN18" i="112"/>
  <c r="AM18" i="112"/>
  <c r="AL18" i="112"/>
  <c r="AK18" i="112"/>
  <c r="AJ18" i="112"/>
  <c r="AI18" i="112"/>
  <c r="AH18" i="112"/>
  <c r="AG18" i="112"/>
  <c r="AF18" i="112"/>
  <c r="AE18" i="112"/>
  <c r="AD18" i="112"/>
  <c r="AN17" i="112"/>
  <c r="AM17" i="112"/>
  <c r="AL17" i="112"/>
  <c r="AK17" i="112"/>
  <c r="AJ17" i="112"/>
  <c r="AI17" i="112"/>
  <c r="AH17" i="112"/>
  <c r="AG17" i="112"/>
  <c r="AF17" i="112"/>
  <c r="AE17" i="112"/>
  <c r="AD17" i="112"/>
  <c r="AN16" i="112"/>
  <c r="AM16" i="112"/>
  <c r="AL16" i="112"/>
  <c r="AK16" i="112"/>
  <c r="AJ16" i="112"/>
  <c r="AI16" i="112"/>
  <c r="AH16" i="112"/>
  <c r="AG16" i="112"/>
  <c r="AF16" i="112"/>
  <c r="AE16" i="112"/>
  <c r="AD16" i="112"/>
  <c r="AN15" i="112"/>
  <c r="AM15" i="112"/>
  <c r="AL15" i="112"/>
  <c r="AK15" i="112"/>
  <c r="AJ15" i="112"/>
  <c r="AI15" i="112"/>
  <c r="AH15" i="112"/>
  <c r="AG15" i="112"/>
  <c r="AF15" i="112"/>
  <c r="AE15" i="112"/>
  <c r="AD15" i="112"/>
  <c r="AN14" i="112"/>
  <c r="AM14" i="112"/>
  <c r="AL14" i="112"/>
  <c r="AK14" i="112"/>
  <c r="AJ14" i="112"/>
  <c r="AI14" i="112"/>
  <c r="AH14" i="112"/>
  <c r="AG14" i="112"/>
  <c r="AF14" i="112"/>
  <c r="AE14" i="112"/>
  <c r="AD14" i="112"/>
  <c r="AN13" i="112"/>
  <c r="AM13" i="112"/>
  <c r="AL13" i="112"/>
  <c r="AK13" i="112"/>
  <c r="AJ13" i="112"/>
  <c r="AI13" i="112"/>
  <c r="AH13" i="112"/>
  <c r="AG13" i="112"/>
  <c r="AF13" i="112"/>
  <c r="AE13" i="112"/>
  <c r="AD13" i="112"/>
  <c r="AN12" i="112"/>
  <c r="AM12" i="112"/>
  <c r="AL12" i="112"/>
  <c r="AK12" i="112"/>
  <c r="AJ12" i="112"/>
  <c r="AI12" i="112"/>
  <c r="AH12" i="112"/>
  <c r="AG12" i="112"/>
  <c r="AF12" i="112"/>
  <c r="AE12" i="112"/>
  <c r="AD12" i="112"/>
  <c r="AN11" i="112"/>
  <c r="AM11" i="112"/>
  <c r="AL11" i="112"/>
  <c r="AK11" i="112"/>
  <c r="AJ11" i="112"/>
  <c r="AI11" i="112"/>
  <c r="AH11" i="112"/>
  <c r="AG11" i="112"/>
  <c r="AF11" i="112"/>
  <c r="AE11" i="112"/>
  <c r="AD11" i="112"/>
  <c r="AN10" i="112"/>
  <c r="AM10" i="112"/>
  <c r="AL10" i="112"/>
  <c r="AK10" i="112"/>
  <c r="AJ10" i="112"/>
  <c r="AI10" i="112"/>
  <c r="AH10" i="112"/>
  <c r="AG10" i="112"/>
  <c r="AF10" i="112"/>
  <c r="AE10" i="112"/>
  <c r="AD10" i="112"/>
  <c r="AO9" i="112"/>
  <c r="AB9" i="112"/>
  <c r="AM9" i="112" s="1"/>
  <c r="Q9" i="112"/>
  <c r="Q4" i="112" s="1"/>
  <c r="L5" i="112"/>
  <c r="H5" i="112"/>
  <c r="S4" i="112"/>
  <c r="AE116" i="112" l="1"/>
  <c r="L116" i="112"/>
  <c r="S59" i="112"/>
  <c r="S26" i="112"/>
  <c r="AD27" i="112"/>
  <c r="AD23" i="112"/>
  <c r="L29" i="112"/>
  <c r="AD31" i="112"/>
  <c r="S29" i="112"/>
  <c r="L31" i="112"/>
  <c r="AD28" i="112"/>
  <c r="S245" i="112"/>
  <c r="L23" i="112"/>
  <c r="T49" i="112"/>
  <c r="AJ49" i="112"/>
  <c r="AE49" i="112"/>
  <c r="H9" i="112"/>
  <c r="I2" i="112"/>
  <c r="I4" i="112"/>
  <c r="AJ52" i="112"/>
  <c r="T52" i="112"/>
  <c r="AE52" i="112"/>
  <c r="AN52" i="112"/>
  <c r="J9" i="112"/>
  <c r="T56" i="112"/>
  <c r="AJ56" i="112"/>
  <c r="AE56" i="112"/>
  <c r="T46" i="112"/>
  <c r="AJ46" i="112"/>
  <c r="AE46" i="112"/>
  <c r="AE23" i="112"/>
  <c r="AC27" i="112"/>
  <c r="AN27" i="112" s="1"/>
  <c r="H22" i="112"/>
  <c r="AE33" i="112"/>
  <c r="L34" i="112"/>
  <c r="T55" i="112"/>
  <c r="AG57" i="112"/>
  <c r="W61" i="112"/>
  <c r="T74" i="112"/>
  <c r="AB4" i="112"/>
  <c r="O22" i="112"/>
  <c r="N24" i="112"/>
  <c r="R24" i="112" s="1"/>
  <c r="AE26" i="112"/>
  <c r="L27" i="112"/>
  <c r="G24" i="112"/>
  <c r="S28" i="112"/>
  <c r="AC29" i="112"/>
  <c r="AN29" i="112" s="1"/>
  <c r="AI29" i="112"/>
  <c r="AN33" i="112"/>
  <c r="AC43" i="112"/>
  <c r="V45" i="112"/>
  <c r="AL45" i="112"/>
  <c r="AL46" i="112"/>
  <c r="Y47" i="112"/>
  <c r="AG48" i="112"/>
  <c r="AK51" i="112"/>
  <c r="AI59" i="112"/>
  <c r="M57" i="112"/>
  <c r="S61" i="112"/>
  <c r="AJ62" i="112"/>
  <c r="AE68" i="112"/>
  <c r="AJ69" i="112"/>
  <c r="AE70" i="112"/>
  <c r="AJ70" i="112"/>
  <c r="T70" i="112"/>
  <c r="AJ78" i="112"/>
  <c r="AJ81" i="112"/>
  <c r="T81" i="112"/>
  <c r="AE81" i="112"/>
  <c r="AC81" i="112"/>
  <c r="AN81" i="112" s="1"/>
  <c r="AE180" i="112"/>
  <c r="T180" i="112"/>
  <c r="AJ180" i="112"/>
  <c r="AC180" i="112"/>
  <c r="AN180" i="112" s="1"/>
  <c r="AI37" i="112"/>
  <c r="AC37" i="112"/>
  <c r="AN37" i="112" s="1"/>
  <c r="AI49" i="112"/>
  <c r="AD49" i="112"/>
  <c r="AC49" i="112"/>
  <c r="AN49" i="112" s="1"/>
  <c r="AM22" i="112"/>
  <c r="W22" i="112"/>
  <c r="AD26" i="112"/>
  <c r="U28" i="112"/>
  <c r="L33" i="112"/>
  <c r="T34" i="112"/>
  <c r="T35" i="112"/>
  <c r="AC35" i="112"/>
  <c r="AN35" i="112" s="1"/>
  <c r="T37" i="112"/>
  <c r="AE37" i="112"/>
  <c r="S42" i="112"/>
  <c r="AN42" i="112"/>
  <c r="AJ48" i="112"/>
  <c r="AK54" i="112"/>
  <c r="AI60" i="112"/>
  <c r="S60" i="112"/>
  <c r="AN60" i="112"/>
  <c r="AG61" i="112"/>
  <c r="AJ66" i="112"/>
  <c r="T102" i="112"/>
  <c r="R106" i="112"/>
  <c r="AN106" i="112" s="1"/>
  <c r="AJ106" i="112"/>
  <c r="AJ122" i="112"/>
  <c r="R138" i="112"/>
  <c r="AN138" i="112" s="1"/>
  <c r="AJ138" i="112"/>
  <c r="AC146" i="112"/>
  <c r="AN146" i="112" s="1"/>
  <c r="T146" i="112"/>
  <c r="AE146" i="112"/>
  <c r="T157" i="112"/>
  <c r="L157" i="112"/>
  <c r="AK32" i="112"/>
  <c r="Y32" i="112"/>
  <c r="AD37" i="112"/>
  <c r="Y42" i="112"/>
  <c r="Z41" i="112"/>
  <c r="U42" i="112"/>
  <c r="AF42" i="112"/>
  <c r="AC46" i="112"/>
  <c r="AN46" i="112" s="1"/>
  <c r="AI46" i="112"/>
  <c r="AL48" i="112"/>
  <c r="U52" i="112"/>
  <c r="AK52" i="112"/>
  <c r="AL56" i="112"/>
  <c r="AM61" i="112"/>
  <c r="L61" i="112"/>
  <c r="R126" i="112"/>
  <c r="AJ126" i="112"/>
  <c r="V146" i="112"/>
  <c r="AL146" i="112"/>
  <c r="AA82" i="112"/>
  <c r="AH9" i="112"/>
  <c r="AE25" i="112"/>
  <c r="AC25" i="112"/>
  <c r="AN25" i="112" s="1"/>
  <c r="AJ27" i="112"/>
  <c r="AC32" i="112"/>
  <c r="AN32" i="112" s="1"/>
  <c r="V49" i="112"/>
  <c r="AG49" i="112"/>
  <c r="T114" i="112"/>
  <c r="R118" i="112"/>
  <c r="AJ118" i="112"/>
  <c r="AE160" i="112"/>
  <c r="L160" i="112"/>
  <c r="AK61" i="112"/>
  <c r="Y61" i="112"/>
  <c r="U61" i="112"/>
  <c r="T31" i="112"/>
  <c r="AC31" i="112"/>
  <c r="AN31" i="112" s="1"/>
  <c r="AE35" i="112"/>
  <c r="AI43" i="112"/>
  <c r="AD60" i="112"/>
  <c r="AN67" i="112"/>
  <c r="AN76" i="112"/>
  <c r="AJ76" i="112"/>
  <c r="T76" i="112"/>
  <c r="L25" i="112"/>
  <c r="AD25" i="112"/>
  <c r="Y28" i="112"/>
  <c r="AD32" i="112"/>
  <c r="S33" i="112"/>
  <c r="AD42" i="112"/>
  <c r="R43" i="112"/>
  <c r="S44" i="112"/>
  <c r="AD44" i="112"/>
  <c r="AN55" i="112"/>
  <c r="X57" i="112"/>
  <c r="AF61" i="112"/>
  <c r="AJ68" i="112"/>
  <c r="AE74" i="112"/>
  <c r="AJ79" i="112"/>
  <c r="AE103" i="112"/>
  <c r="T103" i="112"/>
  <c r="L103" i="112"/>
  <c r="AE143" i="112"/>
  <c r="L143" i="112"/>
  <c r="T143" i="112"/>
  <c r="AG146" i="112"/>
  <c r="S165" i="112"/>
  <c r="AD165" i="112"/>
  <c r="AC165" i="112"/>
  <c r="AN165" i="112" s="1"/>
  <c r="AE31" i="112"/>
  <c r="S34" i="112"/>
  <c r="AC34" i="112"/>
  <c r="AN34" i="112" s="1"/>
  <c r="AG46" i="112"/>
  <c r="V46" i="112"/>
  <c r="AF51" i="112"/>
  <c r="Y51" i="112"/>
  <c r="AC56" i="112"/>
  <c r="AN56" i="112" s="1"/>
  <c r="AI56" i="112"/>
  <c r="AC71" i="112"/>
  <c r="AN71" i="112" s="1"/>
  <c r="AJ71" i="112"/>
  <c r="T71" i="112"/>
  <c r="N82" i="112"/>
  <c r="AJ82" i="112" s="1"/>
  <c r="AJ83" i="112"/>
  <c r="R83" i="112"/>
  <c r="AJ87" i="112"/>
  <c r="R87" i="112"/>
  <c r="AN87" i="112" s="1"/>
  <c r="AJ91" i="112"/>
  <c r="R91" i="112"/>
  <c r="AN91" i="112" s="1"/>
  <c r="AJ95" i="112"/>
  <c r="R95" i="112"/>
  <c r="AN95" i="112" s="1"/>
  <c r="AJ99" i="112"/>
  <c r="R99" i="112"/>
  <c r="AN99" i="112" s="1"/>
  <c r="AE115" i="112"/>
  <c r="L115" i="112"/>
  <c r="AE119" i="112"/>
  <c r="T119" i="112"/>
  <c r="AE131" i="112"/>
  <c r="L131" i="112"/>
  <c r="T131" i="112"/>
  <c r="AC175" i="112"/>
  <c r="AN175" i="112" s="1"/>
  <c r="AJ175" i="112"/>
  <c r="T175" i="112"/>
  <c r="AE175" i="112"/>
  <c r="W9" i="112"/>
  <c r="X24" i="112"/>
  <c r="Z24" i="112"/>
  <c r="T26" i="112"/>
  <c r="AJ26" i="112"/>
  <c r="AA24" i="112"/>
  <c r="V28" i="112"/>
  <c r="AJ37" i="112"/>
  <c r="AD46" i="112"/>
  <c r="AC48" i="112"/>
  <c r="AN48" i="112" s="1"/>
  <c r="AF52" i="112"/>
  <c r="AD54" i="112"/>
  <c r="S54" i="112"/>
  <c r="V57" i="112"/>
  <c r="AL57" i="112"/>
  <c r="AD59" i="112"/>
  <c r="AE62" i="112"/>
  <c r="AJ63" i="112"/>
  <c r="AE64" i="112"/>
  <c r="AJ64" i="112"/>
  <c r="T64" i="112"/>
  <c r="AJ72" i="112"/>
  <c r="L119" i="112"/>
  <c r="R135" i="112"/>
  <c r="AN135" i="112" s="1"/>
  <c r="AJ135" i="112"/>
  <c r="AE159" i="112"/>
  <c r="T159" i="112"/>
  <c r="AJ159" i="112"/>
  <c r="AC159" i="112"/>
  <c r="AN159" i="112" s="1"/>
  <c r="T23" i="112"/>
  <c r="AC23" i="112"/>
  <c r="AN23" i="112" s="1"/>
  <c r="H24" i="112"/>
  <c r="AI30" i="112"/>
  <c r="S30" i="112"/>
  <c r="X41" i="112"/>
  <c r="AE48" i="112"/>
  <c r="Y54" i="112"/>
  <c r="AF54" i="112"/>
  <c r="W57" i="112"/>
  <c r="AH57" i="112"/>
  <c r="AJ59" i="112"/>
  <c r="T59" i="112"/>
  <c r="AC59" i="112"/>
  <c r="AN59" i="112" s="1"/>
  <c r="AE71" i="112"/>
  <c r="AJ111" i="112"/>
  <c r="R111" i="112"/>
  <c r="AN111" i="112" s="1"/>
  <c r="R123" i="112"/>
  <c r="AN123" i="112" s="1"/>
  <c r="AJ123" i="112"/>
  <c r="AC65" i="112"/>
  <c r="AN65" i="112" s="1"/>
  <c r="AJ65" i="112"/>
  <c r="T65" i="112"/>
  <c r="AE27" i="112"/>
  <c r="AF28" i="112"/>
  <c r="Y30" i="112"/>
  <c r="AC30" i="112" s="1"/>
  <c r="AN30" i="112" s="1"/>
  <c r="AG30" i="112"/>
  <c r="AJ35" i="112"/>
  <c r="S37" i="112"/>
  <c r="AK48" i="112"/>
  <c r="AF48" i="112"/>
  <c r="AL54" i="112"/>
  <c r="AG54" i="112"/>
  <c r="AG56" i="112"/>
  <c r="V56" i="112"/>
  <c r="AE59" i="112"/>
  <c r="L82" i="112"/>
  <c r="AE82" i="112"/>
  <c r="T82" i="112"/>
  <c r="AJ105" i="112"/>
  <c r="AN118" i="112"/>
  <c r="AN126" i="112"/>
  <c r="AJ137" i="112"/>
  <c r="AE168" i="112"/>
  <c r="AC168" i="112"/>
  <c r="AN168" i="112" s="1"/>
  <c r="AJ168" i="112"/>
  <c r="T168" i="112"/>
  <c r="AE181" i="112"/>
  <c r="L181" i="112"/>
  <c r="T29" i="112"/>
  <c r="AE29" i="112"/>
  <c r="AA41" i="112"/>
  <c r="S49" i="112"/>
  <c r="T50" i="112"/>
  <c r="AE50" i="112"/>
  <c r="AD56" i="112"/>
  <c r="G57" i="112"/>
  <c r="L57" i="112" s="1"/>
  <c r="L59" i="112"/>
  <c r="AM82" i="112"/>
  <c r="W82" i="112"/>
  <c r="AH82" i="112"/>
  <c r="AE114" i="112"/>
  <c r="T115" i="112"/>
  <c r="AJ125" i="112"/>
  <c r="AC164" i="112"/>
  <c r="AN164" i="112" s="1"/>
  <c r="T164" i="112"/>
  <c r="AJ164" i="112"/>
  <c r="AE164" i="112"/>
  <c r="AJ25" i="112"/>
  <c r="U32" i="112"/>
  <c r="AK42" i="112"/>
  <c r="Y45" i="112"/>
  <c r="AK45" i="112"/>
  <c r="L86" i="112"/>
  <c r="T86" i="112"/>
  <c r="AE86" i="112"/>
  <c r="L90" i="112"/>
  <c r="AE90" i="112"/>
  <c r="T90" i="112"/>
  <c r="L94" i="112"/>
  <c r="T94" i="112"/>
  <c r="AE94" i="112"/>
  <c r="L98" i="112"/>
  <c r="AE98" i="112"/>
  <c r="T98" i="112"/>
  <c r="AJ117" i="112"/>
  <c r="AC148" i="112"/>
  <c r="AN148" i="112" s="1"/>
  <c r="AJ148" i="112"/>
  <c r="T148" i="112"/>
  <c r="AE148" i="112"/>
  <c r="Y43" i="112"/>
  <c r="Y44" i="112"/>
  <c r="Y57" i="112"/>
  <c r="AE63" i="112"/>
  <c r="AE69" i="112"/>
  <c r="AE79" i="112"/>
  <c r="S82" i="112"/>
  <c r="AJ85" i="112"/>
  <c r="AJ93" i="112"/>
  <c r="AJ101" i="112"/>
  <c r="AE110" i="112"/>
  <c r="AE154" i="112"/>
  <c r="T158" i="112"/>
  <c r="AK165" i="112"/>
  <c r="Y165" i="112"/>
  <c r="AF165" i="112"/>
  <c r="T179" i="112"/>
  <c r="AC205" i="112"/>
  <c r="AN205" i="112" s="1"/>
  <c r="AJ205" i="112"/>
  <c r="T205" i="112"/>
  <c r="AN243" i="112"/>
  <c r="AN86" i="112"/>
  <c r="AN94" i="112"/>
  <c r="AJ121" i="112"/>
  <c r="AN122" i="112"/>
  <c r="AJ133" i="112"/>
  <c r="AN134" i="112"/>
  <c r="AJ145" i="112"/>
  <c r="AK146" i="112"/>
  <c r="U146" i="112"/>
  <c r="Z82" i="112"/>
  <c r="AF146" i="112"/>
  <c r="AE161" i="112"/>
  <c r="AC161" i="112"/>
  <c r="AN161" i="112" s="1"/>
  <c r="AJ161" i="112"/>
  <c r="T161" i="112"/>
  <c r="AE182" i="112"/>
  <c r="AC182" i="112"/>
  <c r="AN182" i="112" s="1"/>
  <c r="AJ182" i="112"/>
  <c r="T182" i="112"/>
  <c r="AC187" i="112"/>
  <c r="AN187" i="112" s="1"/>
  <c r="AJ187" i="112"/>
  <c r="T187" i="112"/>
  <c r="AN213" i="112"/>
  <c r="AM165" i="112"/>
  <c r="W165" i="112"/>
  <c r="AH165" i="112"/>
  <c r="AE193" i="112"/>
  <c r="AJ193" i="112"/>
  <c r="T193" i="112"/>
  <c r="AD61" i="112"/>
  <c r="AE78" i="112"/>
  <c r="AJ113" i="112"/>
  <c r="T147" i="112"/>
  <c r="AE151" i="112"/>
  <c r="AJ152" i="112"/>
  <c r="AN170" i="112"/>
  <c r="T192" i="112"/>
  <c r="AC193" i="112"/>
  <c r="AN193" i="112" s="1"/>
  <c r="AI28" i="112"/>
  <c r="AI48" i="112"/>
  <c r="AC66" i="112"/>
  <c r="AN66" i="112" s="1"/>
  <c r="AC72" i="112"/>
  <c r="AN72" i="112" s="1"/>
  <c r="AN77" i="112"/>
  <c r="T118" i="112"/>
  <c r="T123" i="112"/>
  <c r="AJ130" i="112"/>
  <c r="T135" i="112"/>
  <c r="AJ142" i="112"/>
  <c r="T152" i="112"/>
  <c r="AC153" i="112"/>
  <c r="AN153" i="112" s="1"/>
  <c r="AC167" i="112"/>
  <c r="AN167" i="112" s="1"/>
  <c r="AJ167" i="112"/>
  <c r="T167" i="112"/>
  <c r="AJ173" i="112"/>
  <c r="AJ195" i="112"/>
  <c r="AN225" i="112"/>
  <c r="AE155" i="112"/>
  <c r="AC155" i="112"/>
  <c r="AN155" i="112" s="1"/>
  <c r="AJ155" i="112"/>
  <c r="T155" i="112"/>
  <c r="AE60" i="112"/>
  <c r="AJ89" i="112"/>
  <c r="AJ97" i="112"/>
  <c r="T110" i="112"/>
  <c r="R127" i="112"/>
  <c r="AN127" i="112" s="1"/>
  <c r="AJ127" i="112"/>
  <c r="R139" i="112"/>
  <c r="AN139" i="112" s="1"/>
  <c r="AJ139" i="112"/>
  <c r="AE158" i="112"/>
  <c r="AC160" i="112"/>
  <c r="AN160" i="112" s="1"/>
  <c r="AJ160" i="112"/>
  <c r="T160" i="112"/>
  <c r="AE167" i="112"/>
  <c r="AE176" i="112"/>
  <c r="AC176" i="112"/>
  <c r="AN176" i="112" s="1"/>
  <c r="AJ176" i="112"/>
  <c r="T176" i="112"/>
  <c r="AE179" i="112"/>
  <c r="AC181" i="112"/>
  <c r="AN181" i="112" s="1"/>
  <c r="AJ181" i="112"/>
  <c r="T181" i="112"/>
  <c r="AN231" i="112"/>
  <c r="AE186" i="112"/>
  <c r="AJ186" i="112"/>
  <c r="AC194" i="112"/>
  <c r="AN194" i="112" s="1"/>
  <c r="AJ194" i="112"/>
  <c r="T194" i="112"/>
  <c r="AJ75" i="112"/>
  <c r="T75" i="112"/>
  <c r="AE75" i="112"/>
  <c r="AJ129" i="112"/>
  <c r="AN130" i="112"/>
  <c r="AJ141" i="112"/>
  <c r="AN142" i="112"/>
  <c r="AE149" i="112"/>
  <c r="AC149" i="112"/>
  <c r="AN149" i="112" s="1"/>
  <c r="AJ149" i="112"/>
  <c r="T149" i="112"/>
  <c r="AN157" i="112"/>
  <c r="AN162" i="112"/>
  <c r="AE192" i="112"/>
  <c r="R195" i="112"/>
  <c r="R165" i="112"/>
  <c r="AC199" i="112"/>
  <c r="AN199" i="112" s="1"/>
  <c r="AJ199" i="112"/>
  <c r="T199" i="112"/>
  <c r="AC75" i="112"/>
  <c r="AN75" i="112" s="1"/>
  <c r="AJ109" i="112"/>
  <c r="L111" i="112"/>
  <c r="AJ114" i="112"/>
  <c r="AE118" i="112"/>
  <c r="R119" i="112"/>
  <c r="AN119" i="112" s="1"/>
  <c r="R131" i="112"/>
  <c r="AN131" i="112" s="1"/>
  <c r="AJ131" i="112"/>
  <c r="R143" i="112"/>
  <c r="AN143" i="112" s="1"/>
  <c r="AJ143" i="112"/>
  <c r="AE152" i="112"/>
  <c r="AJ153" i="112"/>
  <c r="AC154" i="112"/>
  <c r="AN154" i="112" s="1"/>
  <c r="AJ154" i="112"/>
  <c r="T154" i="112"/>
  <c r="AN178" i="112"/>
  <c r="AE194" i="112"/>
  <c r="AI195" i="112"/>
  <c r="T188" i="112"/>
  <c r="AJ188" i="112"/>
  <c r="T196" i="112"/>
  <c r="AJ196" i="112"/>
  <c r="T202" i="112"/>
  <c r="AJ202" i="112"/>
  <c r="T208" i="112"/>
  <c r="AJ208" i="112"/>
  <c r="T214" i="112"/>
  <c r="AJ214" i="112"/>
  <c r="T220" i="112"/>
  <c r="T226" i="112"/>
  <c r="T232" i="112"/>
  <c r="T238" i="112"/>
  <c r="AJ244" i="112"/>
  <c r="AC246" i="112"/>
  <c r="AN246" i="112" s="1"/>
  <c r="T201" i="112"/>
  <c r="AJ201" i="112"/>
  <c r="T207" i="112"/>
  <c r="AJ207" i="112"/>
  <c r="T213" i="112"/>
  <c r="AJ213" i="112"/>
  <c r="T219" i="112"/>
  <c r="AJ219" i="112"/>
  <c r="T225" i="112"/>
  <c r="AJ225" i="112"/>
  <c r="T231" i="112"/>
  <c r="AJ231" i="112"/>
  <c r="T237" i="112"/>
  <c r="AJ237" i="112"/>
  <c r="T243" i="112"/>
  <c r="AJ243" i="112"/>
  <c r="AE246" i="112"/>
  <c r="T200" i="112"/>
  <c r="AJ200" i="112"/>
  <c r="T206" i="112"/>
  <c r="AJ206" i="112"/>
  <c r="T212" i="112"/>
  <c r="AJ212" i="112"/>
  <c r="T218" i="112"/>
  <c r="AJ218" i="112"/>
  <c r="T224" i="112"/>
  <c r="AJ224" i="112"/>
  <c r="T230" i="112"/>
  <c r="AJ230" i="112"/>
  <c r="AJ236" i="112"/>
  <c r="AC188" i="112"/>
  <c r="AN188" i="112" s="1"/>
  <c r="AC196" i="112"/>
  <c r="AN196" i="112" s="1"/>
  <c r="AC202" i="112"/>
  <c r="AN202" i="112" s="1"/>
  <c r="AC208" i="112"/>
  <c r="AN208" i="112" s="1"/>
  <c r="AC214" i="112"/>
  <c r="AN214" i="112" s="1"/>
  <c r="AD245" i="112"/>
  <c r="T211" i="112"/>
  <c r="AJ211" i="112"/>
  <c r="T217" i="112"/>
  <c r="AJ217" i="112"/>
  <c r="T223" i="112"/>
  <c r="AJ223" i="112"/>
  <c r="T229" i="112"/>
  <c r="AJ229" i="112"/>
  <c r="T235" i="112"/>
  <c r="AJ235" i="112"/>
  <c r="T241" i="112"/>
  <c r="AJ241" i="112"/>
  <c r="AE245" i="112"/>
  <c r="T246" i="112"/>
  <c r="AE243" i="112"/>
  <c r="AI41" i="112" l="1"/>
  <c r="AD41" i="112"/>
  <c r="S41" i="112"/>
  <c r="AI165" i="112"/>
  <c r="M9" i="112"/>
  <c r="R57" i="112"/>
  <c r="V41" i="112"/>
  <c r="AG41" i="112"/>
  <c r="AL41" i="112"/>
  <c r="AI57" i="112"/>
  <c r="S57" i="112"/>
  <c r="AC57" i="112"/>
  <c r="AN57" i="112" s="1"/>
  <c r="AD57" i="112"/>
  <c r="AL82" i="112"/>
  <c r="AG82" i="112"/>
  <c r="V82" i="112"/>
  <c r="L24" i="112"/>
  <c r="G22" i="112"/>
  <c r="J2" i="112"/>
  <c r="J4" i="112"/>
  <c r="U82" i="112"/>
  <c r="AK82" i="112"/>
  <c r="AF82" i="112"/>
  <c r="AN82" i="112"/>
  <c r="AJ51" i="112"/>
  <c r="AE51" i="112"/>
  <c r="AN51" i="112"/>
  <c r="T51" i="112"/>
  <c r="Y41" i="112"/>
  <c r="U41" i="112"/>
  <c r="AK41" i="112"/>
  <c r="AF41" i="112"/>
  <c r="AE47" i="112"/>
  <c r="T47" i="112"/>
  <c r="AJ47" i="112"/>
  <c r="AC47" i="112"/>
  <c r="AN47" i="112" s="1"/>
  <c r="AE45" i="112"/>
  <c r="T45" i="112"/>
  <c r="AJ45" i="112"/>
  <c r="AJ42" i="112"/>
  <c r="AE42" i="112"/>
  <c r="T42" i="112"/>
  <c r="O9" i="112"/>
  <c r="N22" i="112"/>
  <c r="R22" i="112" s="1"/>
  <c r="AA22" i="112"/>
  <c r="AL24" i="112"/>
  <c r="AG24" i="112"/>
  <c r="V24" i="112"/>
  <c r="AE165" i="112"/>
  <c r="T165" i="112"/>
  <c r="AJ165" i="112"/>
  <c r="AE57" i="112"/>
  <c r="T57" i="112"/>
  <c r="AJ57" i="112"/>
  <c r="AN83" i="112"/>
  <c r="R82" i="112"/>
  <c r="AE32" i="112"/>
  <c r="AJ32" i="112"/>
  <c r="T32" i="112"/>
  <c r="T30" i="112"/>
  <c r="AJ30" i="112"/>
  <c r="AE30" i="112"/>
  <c r="AN195" i="112"/>
  <c r="AJ44" i="112"/>
  <c r="AE44" i="112"/>
  <c r="AC44" i="112"/>
  <c r="AN44" i="112" s="1"/>
  <c r="T44" i="112"/>
  <c r="AN43" i="112"/>
  <c r="AC45" i="112"/>
  <c r="AN45" i="112" s="1"/>
  <c r="AE43" i="112"/>
  <c r="T43" i="112"/>
  <c r="AJ43" i="112"/>
  <c r="AF24" i="112"/>
  <c r="Y24" i="112"/>
  <c r="U24" i="112"/>
  <c r="Z22" i="112"/>
  <c r="AK24" i="112"/>
  <c r="AE28" i="112"/>
  <c r="T28" i="112"/>
  <c r="AJ28" i="112"/>
  <c r="AC28" i="112"/>
  <c r="AN28" i="112" s="1"/>
  <c r="AJ54" i="112"/>
  <c r="T54" i="112"/>
  <c r="AE54" i="112"/>
  <c r="AC54" i="112"/>
  <c r="AN54" i="112" s="1"/>
  <c r="H4" i="112"/>
  <c r="H2" i="112"/>
  <c r="AJ61" i="112"/>
  <c r="AE61" i="112"/>
  <c r="T61" i="112"/>
  <c r="AC61" i="112"/>
  <c r="AN61" i="112" s="1"/>
  <c r="S24" i="112"/>
  <c r="X22" i="112"/>
  <c r="AD24" i="112"/>
  <c r="AC24" i="112"/>
  <c r="AN24" i="112" s="1"/>
  <c r="AI24" i="112"/>
  <c r="AG22" i="112" l="1"/>
  <c r="AA9" i="112"/>
  <c r="V22" i="112"/>
  <c r="AL22" i="112"/>
  <c r="B3" i="112"/>
  <c r="O4" i="112"/>
  <c r="N9" i="112"/>
  <c r="N4" i="112" s="1"/>
  <c r="G9" i="112"/>
  <c r="L22" i="112"/>
  <c r="AC2" i="112" s="1"/>
  <c r="T41" i="112"/>
  <c r="AJ41" i="112"/>
  <c r="AE41" i="112"/>
  <c r="Z9" i="112"/>
  <c r="U22" i="112"/>
  <c r="AK22" i="112"/>
  <c r="AF22" i="112"/>
  <c r="AI22" i="112"/>
  <c r="AC22" i="112"/>
  <c r="AN22" i="112" s="1"/>
  <c r="S22" i="112"/>
  <c r="X9" i="112"/>
  <c r="AD22" i="112"/>
  <c r="M4" i="112"/>
  <c r="R9" i="112"/>
  <c r="R4" i="112" s="1"/>
  <c r="AE24" i="112"/>
  <c r="T24" i="112"/>
  <c r="AJ24" i="112"/>
  <c r="Y22" i="112"/>
  <c r="AC41" i="112"/>
  <c r="AN41" i="112" s="1"/>
  <c r="AF9" i="112" l="1"/>
  <c r="Z4" i="112"/>
  <c r="Y9" i="112"/>
  <c r="AK9" i="112"/>
  <c r="U9" i="112"/>
  <c r="X4" i="112"/>
  <c r="AI9" i="112"/>
  <c r="S9" i="112"/>
  <c r="AD9" i="112"/>
  <c r="AL9" i="112"/>
  <c r="V9" i="112"/>
  <c r="AG9" i="112"/>
  <c r="AA4" i="112"/>
  <c r="L9" i="112"/>
  <c r="G4" i="112"/>
  <c r="T22" i="112"/>
  <c r="AJ22" i="112"/>
  <c r="AE22" i="112"/>
  <c r="L4" i="112" l="1"/>
  <c r="T9" i="112"/>
  <c r="Y4" i="112"/>
  <c r="AE9" i="112"/>
  <c r="AJ9" i="112"/>
  <c r="AC9" i="112"/>
  <c r="AA2" i="112" s="1"/>
  <c r="AN9" i="112" l="1"/>
  <c r="AC4" i="112"/>
</calcChain>
</file>

<file path=xl/comments1.xml><?xml version="1.0" encoding="utf-8"?>
<comments xmlns="http://schemas.openxmlformats.org/spreadsheetml/2006/main">
  <authors>
    <author>Автор</author>
  </authors>
  <commentList>
    <comment ref="O8" authorId="0" shapeId="0">
      <text>
        <r>
          <rPr>
            <b/>
            <sz val="9"/>
            <color indexed="81"/>
            <rFont val="Tahoma"/>
            <family val="2"/>
            <charset val="204"/>
          </rPr>
          <t>Автор:</t>
        </r>
        <r>
          <rPr>
            <sz val="9"/>
            <color indexed="81"/>
            <rFont val="Tahoma"/>
            <family val="2"/>
            <charset val="204"/>
          </rPr>
          <t xml:space="preserve">
ОМПУ Ошер ЖАННА ВАДИМОВНА
</t>
        </r>
      </text>
    </comment>
  </commentList>
</comments>
</file>

<file path=xl/sharedStrings.xml><?xml version="1.0" encoding="utf-8"?>
<sst xmlns="http://schemas.openxmlformats.org/spreadsheetml/2006/main" count="518" uniqueCount="483">
  <si>
    <t>Наименование</t>
  </si>
  <si>
    <t>Краткая характеристика</t>
  </si>
  <si>
    <t>Количество</t>
  </si>
  <si>
    <t>РБ</t>
  </si>
  <si>
    <t>ПУ</t>
  </si>
  <si>
    <t>Всего</t>
  </si>
  <si>
    <t>Проведение индивидуального дозиметрического контроля</t>
  </si>
  <si>
    <t>Проведение контроля эксплуатационных параметров установок генерирующих ионизирующее излучение</t>
  </si>
  <si>
    <t>1.Всего затрат (тыс.тенге)</t>
  </si>
  <si>
    <t>Оплата труда</t>
  </si>
  <si>
    <t>Командировочные расходы</t>
  </si>
  <si>
    <t>Налоги и другие обязательные платежи в бюджет, всего</t>
  </si>
  <si>
    <t>в т.ч. cоциальный налог</t>
  </si>
  <si>
    <t>отчисления на соц.страхование</t>
  </si>
  <si>
    <t>отчисления на обязательное социальное медицинское страхование</t>
  </si>
  <si>
    <t>прочие выплаты</t>
  </si>
  <si>
    <t>страхование автотранспорта</t>
  </si>
  <si>
    <t>страхование ГПО работодателя</t>
  </si>
  <si>
    <t>обязательное страхование владельцев  объекта, деятельность которого связана с опасностью причинения вреда третьим лицам</t>
  </si>
  <si>
    <t xml:space="preserve">обязательное экологическое страхование </t>
  </si>
  <si>
    <t>отчисления пенсионные взносов за вредные условия труда</t>
  </si>
  <si>
    <t>Приобретение товаров, всего</t>
  </si>
  <si>
    <t>в т.ч. питание</t>
  </si>
  <si>
    <t>медикаменты</t>
  </si>
  <si>
    <t>прочие товары</t>
  </si>
  <si>
    <t>Канцелярские принадлежности</t>
  </si>
  <si>
    <t xml:space="preserve">Хозяйственный инвентарь </t>
  </si>
  <si>
    <t>Электротовары</t>
  </si>
  <si>
    <t>Моющие средства</t>
  </si>
  <si>
    <t>Оплата коммунальных услуг, всего</t>
  </si>
  <si>
    <t>в т.ч. оплата за воду</t>
  </si>
  <si>
    <t>электроэнергию</t>
  </si>
  <si>
    <t>отопление</t>
  </si>
  <si>
    <t xml:space="preserve">Оплата услуг связи </t>
  </si>
  <si>
    <t>Содержание, обслуживание зданий, помещений и ОС</t>
  </si>
  <si>
    <t>Сервисное обслуживание системы приточной вентиляции, тепло-холодоснабжения приточных установок</t>
  </si>
  <si>
    <t xml:space="preserve">Сервисное обслуживание системы холодоснабжения, включающей холодильные машины марки "TRANE", "CLIVET" здание Больницы </t>
  </si>
  <si>
    <t>Сервисное обслуживание систем прицизионного кондиционирования</t>
  </si>
  <si>
    <t>Промывка  тепловых узлов и теплообменников систем теплоснабжения, радиаторного  отопления</t>
  </si>
  <si>
    <t>Промывка систем холодоснабжения климатических балок "CLIVET"</t>
  </si>
  <si>
    <t>Промывка систем центрального кондиционирования приточных установок и текущей нагрева и охлаждения</t>
  </si>
  <si>
    <t>Промывка дезинфекция  воздуховодов</t>
  </si>
  <si>
    <t>Блок F 4 этаж монтаж систем вентиляции и кондиционирования</t>
  </si>
  <si>
    <t xml:space="preserve"> Услуги по тех. обслуживанию контрольно-измерительных приборов и систем управления автоматики центрального теплового узла и теплоснабжения больницы.</t>
  </si>
  <si>
    <t xml:space="preserve"> Услуги по тех. обслуживанию счетчика комерческого учета тепла ВКТ-7.</t>
  </si>
  <si>
    <t>Услуги по проведению гидравлического испытания на плотность и прочность наружных тепловых сетей, находящихся на балансе Больницы согласно акта раздела границ</t>
  </si>
  <si>
    <t>Усиленная химическая промывка модулей ультрафильтрации и системы водоотчистной установки с применением реагентов</t>
  </si>
  <si>
    <t>Промывка и прочистка накопительной емкости системы водоочистной установки</t>
  </si>
  <si>
    <t>Альтернативный подвоз питьевой воды на транспортном средстве</t>
  </si>
  <si>
    <t>Промывка канализационных и ливневых выпусков</t>
  </si>
  <si>
    <t>Ликвидация канализационных засоров</t>
  </si>
  <si>
    <t>Чистка жироуловителя</t>
  </si>
  <si>
    <t>Откачка септика</t>
  </si>
  <si>
    <t>Гидродинамическая промывка дренажной системы</t>
  </si>
  <si>
    <t>Услуга по утилизации класса Г</t>
  </si>
  <si>
    <t>Сервисное обслуживание ИБП (источник бесперебойного питания)</t>
  </si>
  <si>
    <t>Испытание дизельгенераторов МТU3150 кВа и AKSA410 кВа  под нагрузкой</t>
  </si>
  <si>
    <t>Услуга по техническому обслуживанию лифтов</t>
  </si>
  <si>
    <t xml:space="preserve">Сервисное обслуживание прачечной  здания Больницы </t>
  </si>
  <si>
    <t xml:space="preserve">Сервисное обслуживание аварийных  дизельгенераторных установок  здания  Больницы </t>
  </si>
  <si>
    <t>Вывоз отходов класса "Б" и "В" (медицинских отходов)</t>
  </si>
  <si>
    <t xml:space="preserve">Мойка люстры, купола, подкупольного пространства </t>
  </si>
  <si>
    <t>Содержание территории в зимний период</t>
  </si>
  <si>
    <t>Текущее содержание территории весна-осень</t>
  </si>
  <si>
    <t>Уход за газоном</t>
  </si>
  <si>
    <t>Посадка однолетних цветов и их содержание</t>
  </si>
  <si>
    <t>Уход и содержание многолетних и почвопокровных цветов</t>
  </si>
  <si>
    <t>Услуги по дератизации, дезинфекции, дезинсекции</t>
  </si>
  <si>
    <t>Вывоз мусора ТБО</t>
  </si>
  <si>
    <t>Сброс (уборка) снега с крыш здании</t>
  </si>
  <si>
    <t>Техническое обслуживание автотранспорта по гарантийному обслуживанию</t>
  </si>
  <si>
    <t>Техосмотр годовой</t>
  </si>
  <si>
    <t>Перезарядка  огнетушителя ОП-5</t>
  </si>
  <si>
    <t>Услуга по обеспечению пожарной безопасности</t>
  </si>
  <si>
    <t>Заправка медицинского жидкого кислорода</t>
  </si>
  <si>
    <t>Заправка баллонов 10 л (медицинской закиси азота ) N2O</t>
  </si>
  <si>
    <t>Заправка баллонов 40 л (углекислый газ) CO2</t>
  </si>
  <si>
    <t>Проведение дозиметрического контроля рабочих мест</t>
  </si>
  <si>
    <t>Сервисное обслуживание системы медицинского газоснабжения</t>
  </si>
  <si>
    <t>Прочие расходы, всего</t>
  </si>
  <si>
    <t>экспресс почта</t>
  </si>
  <si>
    <t>Предоставление доступа и внедрения информационного сервиса "Учет и управление кадрами"</t>
  </si>
  <si>
    <t>Продление лицензии 1С-Битрикс "Управление сайтом" Веб-кластер</t>
  </si>
  <si>
    <t>Сопровождение и доработка сайта www.bmcudp.kz</t>
  </si>
  <si>
    <t>Сопровождение и доработка Мобильного приложения "Личный кабинет пациента"</t>
  </si>
  <si>
    <t>Ежемесячная аренда виртуальной машины(хостинг) для резервирования</t>
  </si>
  <si>
    <t>Услуга виртуального хостинга и продление доменного имени Больницы "www.bmcudp.kz"</t>
  </si>
  <si>
    <t>Питание сотрудников</t>
  </si>
  <si>
    <t>экс.возмещение</t>
  </si>
  <si>
    <t>вознаграждение банка</t>
  </si>
  <si>
    <t>техническая поддержка и лицензии на программно-аппаратный комплекс  Sophos UTM.</t>
  </si>
  <si>
    <t xml:space="preserve">Главный экономист </t>
  </si>
  <si>
    <t>Услуга по обеспечению оптической соединительной линией (Аренда оптической соединительной линии)</t>
  </si>
  <si>
    <t>А.Бакаева</t>
  </si>
  <si>
    <t>Статья</t>
  </si>
  <si>
    <t>142.1</t>
  </si>
  <si>
    <t>142.2</t>
  </si>
  <si>
    <t>142.3</t>
  </si>
  <si>
    <t>149.1</t>
  </si>
  <si>
    <t>149.2</t>
  </si>
  <si>
    <t>149.3</t>
  </si>
  <si>
    <t>149.4</t>
  </si>
  <si>
    <t>149.5</t>
  </si>
  <si>
    <t>149.7</t>
  </si>
  <si>
    <t>149.8</t>
  </si>
  <si>
    <t>149.9</t>
  </si>
  <si>
    <t>149.10</t>
  </si>
  <si>
    <t>149.11</t>
  </si>
  <si>
    <t>149.12</t>
  </si>
  <si>
    <t>149.13</t>
  </si>
  <si>
    <t>149.14</t>
  </si>
  <si>
    <t>149.15</t>
  </si>
  <si>
    <t>151.1</t>
  </si>
  <si>
    <t>151.2</t>
  </si>
  <si>
    <t>151.3</t>
  </si>
  <si>
    <t>159.1</t>
  </si>
  <si>
    <t>159.2</t>
  </si>
  <si>
    <t>159.3</t>
  </si>
  <si>
    <t>159.4</t>
  </si>
  <si>
    <t>159.5</t>
  </si>
  <si>
    <t>159.6</t>
  </si>
  <si>
    <t>159.7</t>
  </si>
  <si>
    <t>159.8</t>
  </si>
  <si>
    <t>159.9</t>
  </si>
  <si>
    <t>159.10</t>
  </si>
  <si>
    <t>159.11</t>
  </si>
  <si>
    <t>159.12</t>
  </si>
  <si>
    <t>159.13</t>
  </si>
  <si>
    <t>159.14</t>
  </si>
  <si>
    <t>159.15</t>
  </si>
  <si>
    <t>159.16</t>
  </si>
  <si>
    <t>159.17</t>
  </si>
  <si>
    <t>159.18</t>
  </si>
  <si>
    <t>159.19</t>
  </si>
  <si>
    <t>159.20</t>
  </si>
  <si>
    <t>159.21</t>
  </si>
  <si>
    <t>159.22</t>
  </si>
  <si>
    <t>159.23</t>
  </si>
  <si>
    <t>159.24</t>
  </si>
  <si>
    <t>159.25</t>
  </si>
  <si>
    <t>159.26</t>
  </si>
  <si>
    <t>159.27</t>
  </si>
  <si>
    <t>159.28</t>
  </si>
  <si>
    <t>159.29</t>
  </si>
  <si>
    <t>159.30</t>
  </si>
  <si>
    <t>159.31</t>
  </si>
  <si>
    <t>159.32</t>
  </si>
  <si>
    <t>159.33</t>
  </si>
  <si>
    <t>159.34</t>
  </si>
  <si>
    <t>159.35</t>
  </si>
  <si>
    <t>159.36</t>
  </si>
  <si>
    <t>159.37</t>
  </si>
  <si>
    <t>159.38</t>
  </si>
  <si>
    <t>159.39</t>
  </si>
  <si>
    <t>159.40</t>
  </si>
  <si>
    <t>159.41</t>
  </si>
  <si>
    <t>159.42</t>
  </si>
  <si>
    <t>159.43</t>
  </si>
  <si>
    <t>159.44</t>
  </si>
  <si>
    <t>159.45</t>
  </si>
  <si>
    <t>159.46</t>
  </si>
  <si>
    <t>159.47</t>
  </si>
  <si>
    <t>159.48</t>
  </si>
  <si>
    <t>159.49</t>
  </si>
  <si>
    <t>159.50</t>
  </si>
  <si>
    <t>159.51</t>
  </si>
  <si>
    <t>159.52</t>
  </si>
  <si>
    <t>159.53</t>
  </si>
  <si>
    <t>159.54</t>
  </si>
  <si>
    <t>159.55</t>
  </si>
  <si>
    <t>159.56</t>
  </si>
  <si>
    <t>159.57</t>
  </si>
  <si>
    <t>159.58</t>
  </si>
  <si>
    <t>159.59</t>
  </si>
  <si>
    <t>159.60</t>
  </si>
  <si>
    <t>159.61</t>
  </si>
  <si>
    <t>159.62</t>
  </si>
  <si>
    <t>159.63</t>
  </si>
  <si>
    <t>159.64</t>
  </si>
  <si>
    <t>159.65</t>
  </si>
  <si>
    <t>159.66</t>
  </si>
  <si>
    <t>159.67</t>
  </si>
  <si>
    <t>159.68</t>
  </si>
  <si>
    <t>159.69</t>
  </si>
  <si>
    <t>159.70</t>
  </si>
  <si>
    <t>159.71</t>
  </si>
  <si>
    <t>159.72</t>
  </si>
  <si>
    <t>159.73</t>
  </si>
  <si>
    <t>159.74</t>
  </si>
  <si>
    <t>159.75</t>
  </si>
  <si>
    <t>159.76</t>
  </si>
  <si>
    <t>159.77</t>
  </si>
  <si>
    <t>159.78</t>
  </si>
  <si>
    <t>159.79</t>
  </si>
  <si>
    <t>159.80</t>
  </si>
  <si>
    <t>159.81</t>
  </si>
  <si>
    <t>159.82</t>
  </si>
  <si>
    <t>169.2</t>
  </si>
  <si>
    <t>169.3</t>
  </si>
  <si>
    <t>169.4</t>
  </si>
  <si>
    <t>169.5</t>
  </si>
  <si>
    <t>169.8</t>
  </si>
  <si>
    <t>169.9</t>
  </si>
  <si>
    <t>169.10</t>
  </si>
  <si>
    <t>169.11</t>
  </si>
  <si>
    <t>169.12</t>
  </si>
  <si>
    <t>169.13</t>
  </si>
  <si>
    <t>169.14</t>
  </si>
  <si>
    <t>169.15</t>
  </si>
  <si>
    <t>169.16</t>
  </si>
  <si>
    <t>169.17</t>
  </si>
  <si>
    <t>169.18</t>
  </si>
  <si>
    <t>169.19</t>
  </si>
  <si>
    <t>169.20</t>
  </si>
  <si>
    <t>169.21</t>
  </si>
  <si>
    <t>169.22</t>
  </si>
  <si>
    <t>169.23</t>
  </si>
  <si>
    <t>169.24</t>
  </si>
  <si>
    <t>169.25</t>
  </si>
  <si>
    <t>169.27</t>
  </si>
  <si>
    <t>169.28</t>
  </si>
  <si>
    <t>169.29</t>
  </si>
  <si>
    <t>169.30</t>
  </si>
  <si>
    <t>169.31</t>
  </si>
  <si>
    <t>169.32</t>
  </si>
  <si>
    <t>169.33</t>
  </si>
  <si>
    <t>169.34</t>
  </si>
  <si>
    <t>169.35</t>
  </si>
  <si>
    <t>169.36</t>
  </si>
  <si>
    <t>169.37</t>
  </si>
  <si>
    <t>169.38</t>
  </si>
  <si>
    <t>169.39</t>
  </si>
  <si>
    <t>169.40</t>
  </si>
  <si>
    <t>169.41</t>
  </si>
  <si>
    <t>169.42</t>
  </si>
  <si>
    <t>169.43</t>
  </si>
  <si>
    <t>169.44</t>
  </si>
  <si>
    <t>169.45</t>
  </si>
  <si>
    <t>169.46</t>
  </si>
  <si>
    <t>169.47</t>
  </si>
  <si>
    <t>169.48</t>
  </si>
  <si>
    <t>169.49</t>
  </si>
  <si>
    <t>169.50</t>
  </si>
  <si>
    <t>169.51</t>
  </si>
  <si>
    <t>169.52</t>
  </si>
  <si>
    <t>169.53</t>
  </si>
  <si>
    <t>169.54</t>
  </si>
  <si>
    <t>169.55</t>
  </si>
  <si>
    <t>120.1</t>
  </si>
  <si>
    <t>120.2</t>
  </si>
  <si>
    <t>120.3</t>
  </si>
  <si>
    <t>120.4</t>
  </si>
  <si>
    <t>120.5</t>
  </si>
  <si>
    <t>120.6</t>
  </si>
  <si>
    <t>120.7</t>
  </si>
  <si>
    <t>120.8</t>
  </si>
  <si>
    <t>120.9</t>
  </si>
  <si>
    <t>169.56</t>
  </si>
  <si>
    <t>169.57</t>
  </si>
  <si>
    <t>ВБ</t>
  </si>
  <si>
    <t>План финансирования на 2021 год</t>
  </si>
  <si>
    <t>Уточненный бюджет 2020 года</t>
  </si>
  <si>
    <t>Утвержденный бюджет 2021 года (ГУ)</t>
  </si>
  <si>
    <t>Представленные заявки от подразделений</t>
  </si>
  <si>
    <t>откл</t>
  </si>
  <si>
    <t>Поддержано бюджетной комиссией БМЦ на 2021 год</t>
  </si>
  <si>
    <t xml:space="preserve">Отклонение от утвержденного плана </t>
  </si>
  <si>
    <t>Отклонение на уточнение</t>
  </si>
  <si>
    <t>ГОБМП</t>
  </si>
  <si>
    <t>ОСМС</t>
  </si>
  <si>
    <t>ЛС</t>
  </si>
  <si>
    <t xml:space="preserve">БЛО </t>
  </si>
  <si>
    <t>Перевязочные материалы</t>
  </si>
  <si>
    <t>142.4</t>
  </si>
  <si>
    <t>ИМН одноразовые</t>
  </si>
  <si>
    <t>142.5</t>
  </si>
  <si>
    <t>Инструменты</t>
  </si>
  <si>
    <t>142.6</t>
  </si>
  <si>
    <t xml:space="preserve">ИМН </t>
  </si>
  <si>
    <t>142.7</t>
  </si>
  <si>
    <t>Дезинфецирующие средства</t>
  </si>
  <si>
    <t>142.8</t>
  </si>
  <si>
    <t>Реагенты для клинико-диагностической лаборатории</t>
  </si>
  <si>
    <t>142.9</t>
  </si>
  <si>
    <t>Реагенты для лаборатории персонализированной геномной диагностики</t>
  </si>
  <si>
    <t>142.10</t>
  </si>
  <si>
    <t>СИЗы</t>
  </si>
  <si>
    <t>142.11</t>
  </si>
  <si>
    <t>Вакцины</t>
  </si>
  <si>
    <t>142.12</t>
  </si>
  <si>
    <t>ИМН и ЛС для Д блок</t>
  </si>
  <si>
    <t>142.13</t>
  </si>
  <si>
    <t>Розница</t>
  </si>
  <si>
    <t>149.6</t>
  </si>
  <si>
    <t>товары для Д блок</t>
  </si>
  <si>
    <t xml:space="preserve"> Городские телефонные номера (в.т.ч факс):</t>
  </si>
  <si>
    <t xml:space="preserve">Абонентская плата </t>
  </si>
  <si>
    <t>Транковая связь (Моторола, Маяк)</t>
  </si>
  <si>
    <t>Сотовая связь</t>
  </si>
  <si>
    <t xml:space="preserve"> Пейджер</t>
  </si>
  <si>
    <t xml:space="preserve"> Междугородние переговоры</t>
  </si>
  <si>
    <t xml:space="preserve"> Почтово-телеграфные расходы </t>
  </si>
  <si>
    <t>Радио</t>
  </si>
  <si>
    <t>Услуги  доступа к сети интернет</t>
  </si>
  <si>
    <t>Услуги IP VPN</t>
  </si>
  <si>
    <t>Прочие виды связи (доступ к спутниковым телеканалам)</t>
  </si>
  <si>
    <t xml:space="preserve"> услуги телефонной связи (абонентская плата за короткий номер "1323" для скорой медицинской помощи)</t>
  </si>
  <si>
    <t xml:space="preserve">доступ к сети телефонии одного порта Е1 при подключении PBX к сети ISDN </t>
  </si>
  <si>
    <t>услуги телефонной связи в доме министерств (абонентская оплата за аналоговый номер для здравпункта Үкімет Үй, 2 подстанции скорой помощи)</t>
  </si>
  <si>
    <t>Услуги сотовой связи (Оповещение пациентов посредством СМС через систему оповещения Рупор)</t>
  </si>
  <si>
    <t>Услуги фиксированной местной, международной, междугородней телефонной связи</t>
  </si>
  <si>
    <t xml:space="preserve">Обеспечение телефонной связью диспетчера скорой помощи БМЦ </t>
  </si>
  <si>
    <t>Мобильный интернет (для подключения к базе данных Инфомед в машинах скорой помощи)</t>
  </si>
  <si>
    <t>Сервисное обслуживание шкафов автоматики АS и  прикладной  программы контроллеров АS</t>
  </si>
  <si>
    <t>Утилизации биологического материала</t>
  </si>
  <si>
    <t>Услуга по лабараторному испытанию измерения сопротивления заземления, по общебольничному контуру и молниезащиты.</t>
  </si>
  <si>
    <t>Сервисное обслуживание шлагбаумов, секционных ворот, откатных ворот, двери автоматические,  всего 23 штук</t>
  </si>
  <si>
    <t xml:space="preserve">Услуга по охране складских помещений для медикаментов здания Больницы </t>
  </si>
  <si>
    <t>Сервисное обслуживание  комплексных оборудований систем вентиляции воздуха  в чистых помещениях здания Больницы</t>
  </si>
  <si>
    <t>Услуга по дежурству и сервисному обслуживанию котельной с котлами  VITOMAX 200 тип М241 мощностью 3*6,6 МВт</t>
  </si>
  <si>
    <t>Поверка вычислителя количества теплоты ВКТ-7</t>
  </si>
  <si>
    <t>Аутсорсинг клининговых услуг служебных и технических помещений</t>
  </si>
  <si>
    <t>Аутсорсинг клининговых услуг медицинских помещений</t>
  </si>
  <si>
    <t xml:space="preserve">Услуга по охране Больницы </t>
  </si>
  <si>
    <t>Заправка баллонов 40 л медицинский кислород газообразный) О2</t>
  </si>
  <si>
    <t>Проведение контроля эффективности средств индивидуальной защиты</t>
  </si>
  <si>
    <t>Комплекс услуг по утилизации источников ионизирующего излучения</t>
  </si>
  <si>
    <t>Глубокая чистка ковров на проффесианальном автоматизированном оборудовании моющими средствами</t>
  </si>
  <si>
    <t xml:space="preserve">Сервисное обслуживание Мед. Оборудования </t>
  </si>
  <si>
    <t>Обслуживание двух гардеробов для посетителей</t>
  </si>
  <si>
    <t>Монтаж металлопластиковых окон 1,4,6 этажей блоков А2, А3</t>
  </si>
  <si>
    <t>Ремонтно-строительные работы по устройству душевых кабин в цокольном этаже блоков А3, С1</t>
  </si>
  <si>
    <t>Ремонтно-строительные работы в вестибюле и холле 1 этажа блока А3</t>
  </si>
  <si>
    <t xml:space="preserve">Ремонтно-строительные работы по устройству полов из линолеума блоков D2, F, С1-С2, В1-В2, В2.1.1.29 </t>
  </si>
  <si>
    <t>Ремонт отмостки здания</t>
  </si>
  <si>
    <t>Ремонт лестниц и пандусов на прилегающей территории</t>
  </si>
  <si>
    <t>Замена стеклопакетов фасада блоков F, А1, А2, А3</t>
  </si>
  <si>
    <t>Ремонт пола гаража</t>
  </si>
  <si>
    <t>Ремонтно-строительные работы по кабинету канцелярии и коридору блока F</t>
  </si>
  <si>
    <t>Изготовление и монтаж перегородки из ПВХ профиля. Блок А3, цокольный этаж</t>
  </si>
  <si>
    <t xml:space="preserve">Текущий ремонтасфальтового покрытия </t>
  </si>
  <si>
    <t>Ремонтные работы фонтана на территории блока С2</t>
  </si>
  <si>
    <t xml:space="preserve">Текущий ремонт кровли и фасада </t>
  </si>
  <si>
    <t xml:space="preserve">Монтаж витражей на 4 этаже блока F </t>
  </si>
  <si>
    <t>Автострахование автотранспорта в количестве 36 единиц</t>
  </si>
  <si>
    <t>Свидетельство пользователя электронного представления  сметно- нормативной базы в строительстве на одно рабочее  место</t>
  </si>
  <si>
    <t>Специализация, переподготовка и повышение квалификации кадров</t>
  </si>
  <si>
    <t>Курсы изучение английского языка для персонала Больницы</t>
  </si>
  <si>
    <t>Курсы изучение казахского языка для персонала Больницы</t>
  </si>
  <si>
    <t>Покупка медицинских услуг (Определение антител к вирусу ВИЧ)</t>
  </si>
  <si>
    <t xml:space="preserve">услуга по продлению лицензии к антивирусному программному обеспечению Антивирус Kaspersky 
</t>
  </si>
  <si>
    <t>Услуги по проведению кадрового аудита (ЕКС)</t>
  </si>
  <si>
    <t>Развитие нового функционала Мобильного приложения "Личный кабинет пациента"</t>
  </si>
  <si>
    <t xml:space="preserve">Перенос бизнес логики из действующей СУБД в среднее звено (сервер приложений). </t>
  </si>
  <si>
    <t>Передача и архивация DICOM и изображения PACS с интеграцией в МИС БМЦ</t>
  </si>
  <si>
    <t>Изготовление "Вестник"</t>
  </si>
  <si>
    <t>услуга разведения спирта этилового</t>
  </si>
  <si>
    <t>услуга по охране комнаты лекарственных средств, содержащих наркотических средств и психотропные вещества</t>
  </si>
  <si>
    <t>Прочие текущие затраты (налоги за имущество, загрязнение, радиочастоты и т.д.)</t>
  </si>
  <si>
    <t>Услуги по проведению аудита финансовой отчетности</t>
  </si>
  <si>
    <t>расходы по аудиту спец.назначения</t>
  </si>
  <si>
    <t xml:space="preserve"> 
Мониторинг СМИ</t>
  </si>
  <si>
    <t>Инновационный форум (конференция -2)</t>
  </si>
  <si>
    <t xml:space="preserve">Публикация статьи о Больнице в бортовом журнале авиакомпании, имеющей местные и международные маршруты </t>
  </si>
  <si>
    <t>Изготовление сувенирной продукции с логотипом больницы (ручки, блокноты, пакеты)</t>
  </si>
  <si>
    <t>Изготовление брендовой продукции (папки, сумки)</t>
  </si>
  <si>
    <t>Размещение информации об услугах Больницы в поисковой системе сети Интернет (контекстная реклама)</t>
  </si>
  <si>
    <t>Услуги по размещению рекламы в интернете</t>
  </si>
  <si>
    <t>Услуги по изготовлению имиджевых информационно-разъяснительных видео - роликов Больницы</t>
  </si>
  <si>
    <t xml:space="preserve">Изготовление полотен для ролл-ап и монтаж </t>
  </si>
  <si>
    <t>продление доменна Больницы</t>
  </si>
  <si>
    <t>услуга виртуального хостинга (хранение и отражение сайта в сети Интернет)</t>
  </si>
  <si>
    <t>Размещение рекламных/ информационных материалов в печатных изданиях материалах (кроме книг и периодических изданий) в здании Международного аэропорта г. Нур-Султан, ЖД вокзалах Нур-Султан и Нурлы-Жол г. Нур-Султан</t>
  </si>
  <si>
    <t>Комплексное продвижение услуг Больницы на портале 103.kz</t>
  </si>
  <si>
    <t>SMM-продвижение</t>
  </si>
  <si>
    <t>Услуга по выездному обслуживанию (кейтеринг)</t>
  </si>
  <si>
    <t>Микробиологический анализ диализной воды</t>
  </si>
  <si>
    <t>Микробиологический анализ воды питьевой методом мембранных фильтров</t>
  </si>
  <si>
    <t>Краткий химический анализ питьевой воды</t>
  </si>
  <si>
    <t>Полный химический анализ воды</t>
  </si>
  <si>
    <t>Выезд специалиста для отбора проб</t>
  </si>
  <si>
    <t>Внедрение ЭЦП в МИС БМЦ (на тонком клиенте)</t>
  </si>
  <si>
    <t>Ежемесячная аренда виртуальной машины (хостинг) для резервирования</t>
  </si>
  <si>
    <t>Предоставление и сопровождение доступа к информационной системе "Bestprofi"</t>
  </si>
  <si>
    <t xml:space="preserve">Краткий химический анализ воды стоматологических установок </t>
  </si>
  <si>
    <t>169.58</t>
  </si>
  <si>
    <t xml:space="preserve">Микробиологический анализ воды стоматологических установок </t>
  </si>
  <si>
    <t>169.59</t>
  </si>
  <si>
    <t>Идентификация культур микроорганизмов, классический, бактериологический метод с учетом протокола выполненных исследовании</t>
  </si>
  <si>
    <t>169.60</t>
  </si>
  <si>
    <t>Нотариальные услуги</t>
  </si>
  <si>
    <t>169.61</t>
  </si>
  <si>
    <t>Услуга по использованию (доступ) Веб-Портал Гос.закуп</t>
  </si>
  <si>
    <t>169.62</t>
  </si>
  <si>
    <t>Сопровождение информационной системы "Внутренний Вэб-портал"</t>
  </si>
  <si>
    <t>169.63</t>
  </si>
  <si>
    <t>Услуга бактериологических лабораторий (3 бассейна)</t>
  </si>
  <si>
    <t>169.64</t>
  </si>
  <si>
    <t>Услуга по проведению химического контроля фильтрата для правильной оценки работы установки для получения очищенной воды</t>
  </si>
  <si>
    <t>169.65</t>
  </si>
  <si>
    <t>Услуга по проведению контроля химического состава диализной воды</t>
  </si>
  <si>
    <t>169.66</t>
  </si>
  <si>
    <t>Услуга дефибринирования крови и отмывания эритроцитов крови барана для постановки серологических реакций</t>
  </si>
  <si>
    <t>169.67</t>
  </si>
  <si>
    <t>Проведение консалтинговых услуг по бухгалтерскому учету в соответствии с МСФО и определения рисков (правовые аспекты деятельности, производственные аспекты, социально-трудовые аспекты деятельности, производственные аспекты деятельности и финансово- экономическим аспектам) деятельности Больницы.</t>
  </si>
  <si>
    <t>169.68</t>
  </si>
  <si>
    <t xml:space="preserve">услуга по проведению экспертизы ИС 1-С Бухгалтерия </t>
  </si>
  <si>
    <t>169.69</t>
  </si>
  <si>
    <t>169.70</t>
  </si>
  <si>
    <t>Обслуживание информационной системы "Параграф"</t>
  </si>
  <si>
    <t>169.71</t>
  </si>
  <si>
    <t xml:space="preserve">эксплуатационные услуги услуги по обслуживанию и содержанию аптечного пункта № 4 в здании "Дом министерства" Мангилик ел 8   </t>
  </si>
  <si>
    <t>169.72</t>
  </si>
  <si>
    <t>эксплуатационные услуги услуги по обслуживанию и содержанию аптечного пункта №  в здании "Дом Правительства Мангилик ел, 6</t>
  </si>
  <si>
    <t>169.73</t>
  </si>
  <si>
    <t xml:space="preserve">Эксплуатационные услуги по обслуживанию и содержанию здавпункта в здании "Дом министерства" Мангилик ел 8   </t>
  </si>
  <si>
    <t>169.74</t>
  </si>
  <si>
    <t>Эксплуатационные услуги по обслуживанию и содержанию здравпункта в здании "Министерство финансов"</t>
  </si>
  <si>
    <t>169.75</t>
  </si>
  <si>
    <t>Услуги бронирования авиабилетов</t>
  </si>
  <si>
    <t>169.76</t>
  </si>
  <si>
    <t>Работы по изготовлению рекламных/информационных конструкций</t>
  </si>
  <si>
    <t>169.77</t>
  </si>
  <si>
    <t>Работы по изготовлению символов/наград и нагрудных знаков/флагов</t>
  </si>
  <si>
    <t>169.78</t>
  </si>
  <si>
    <t>Услуга по научно-технической обработке и прошивке документов</t>
  </si>
  <si>
    <t>169.79</t>
  </si>
  <si>
    <t>Материально-техническое оснащение государственных предприятий</t>
  </si>
  <si>
    <t>Приложение 2</t>
  </si>
  <si>
    <t>142.14</t>
  </si>
  <si>
    <t>Материал специальный медицинский</t>
  </si>
  <si>
    <t>142.15</t>
  </si>
  <si>
    <t>142.16</t>
  </si>
  <si>
    <t>152.1</t>
  </si>
  <si>
    <t>152.2</t>
  </si>
  <si>
    <t>152.3</t>
  </si>
  <si>
    <t>152.4</t>
  </si>
  <si>
    <t>152.5</t>
  </si>
  <si>
    <t>152.6</t>
  </si>
  <si>
    <t>152.7</t>
  </si>
  <si>
    <t>152.8</t>
  </si>
  <si>
    <t>152.9</t>
  </si>
  <si>
    <t>152.10</t>
  </si>
  <si>
    <t>152.11</t>
  </si>
  <si>
    <t>152.12</t>
  </si>
  <si>
    <t>152.13</t>
  </si>
  <si>
    <t>152.14</t>
  </si>
  <si>
    <t>152.15</t>
  </si>
  <si>
    <t>152.16</t>
  </si>
  <si>
    <t>152.17</t>
  </si>
  <si>
    <t>152.18</t>
  </si>
  <si>
    <t>152.19</t>
  </si>
  <si>
    <t>152.20</t>
  </si>
  <si>
    <t>Капитальный ремонт</t>
  </si>
  <si>
    <t>Старший экономист</t>
  </si>
  <si>
    <t>С. Жумагулова</t>
  </si>
  <si>
    <t>Сервисная поддержка програмного обеспечения и ведения учета в программе 1С Предприятие -8 отделами</t>
  </si>
  <si>
    <t>Услуги по аттестации рабочих мест</t>
  </si>
  <si>
    <t>Консультация и обучение ИС "Система межведомственного электронного документооборота"</t>
  </si>
  <si>
    <t>Внедрение казахского языка и в МИС БМЦ (на тонком клиенте)</t>
  </si>
  <si>
    <t>Годовое сопровождение рабочих мест АBС-4  для второго года и последующих лет эксплуатаций</t>
  </si>
  <si>
    <t xml:space="preserve">Уход за существующими деревьями и кустарниками </t>
  </si>
  <si>
    <t>Услуга по обработке фискальных данных (ОФД)</t>
  </si>
  <si>
    <t xml:space="preserve">Сервисное обслуживание пищеблока здания Больницы </t>
  </si>
  <si>
    <t>ИТОГО</t>
  </si>
  <si>
    <t>Ед.изм.</t>
  </si>
  <si>
    <t>набор</t>
  </si>
  <si>
    <t>Набор реагентов</t>
  </si>
  <si>
    <t xml:space="preserve">Устройство для ирригоскопии и кишечных промываний 
однократного применения </t>
  </si>
  <si>
    <t xml:space="preserve">Устройство для удобного и безопасного проведения рентгеноконтрастных исследований толстого кишечника, для осуществления промываний специальными 
растворами. Стерильно, атравматично, апирогенно. Специальное устройство, при помощи которого проводится ирригоскопия и/или кишечные промывания, 
однократного применения производится из качественных материалов, не 
вызывающих аллергии. Выпускается в удобной блистерной упаковке. Инструмент предназначен для проведения различных рентгеноконтрастных исследований 
конечного отдела кишечника и/ или кишечных промываний. Устройство изготовлено из специализированного полимера, основные свойства которого: 
• нетоксичность,  
• апирогенность,  •  анатомическая форма,  •  достаточная гибкость. </t>
  </si>
  <si>
    <t>штука</t>
  </si>
  <si>
    <t>Диагностический проводник, нержавеющая сталь</t>
  </si>
  <si>
    <t>Широкий спектр диаметров диагностических проводников: 0,18 (0.46мм), 0,21(0.53мм), 0,25(0.64мм), 0,35 (0.89мм), 0,38´´ (0.97мм). Длина проводников не менее 80, 150, и не более 180 см (проводники быстрой замены). Наличие прямых и/или J-изогнутого кончика проводника. Различный радиус J – загиба – 1.5, 3, 6 и 15мм. Различная длина гибкой дистальной части. Наличие проводников с двумя рабочими кончиками: J – изогнутый/прямой. Конфигурации прямых пр оводников: прямой (длина подвижного сегмента 7см). Наличие проводников с кончиком Rosen - для почечных артерий - сочетание атравматичного J-кончика большего изгиба с коротким сердечником. Возможность выбора проводников с фиксированным и нефиксированным внутренним стержнем. Трехкомпонентный дизайн проводника - стержень, гибкая лента и PTFE (политетрафторэтилен) покрытие по всей длине, нанесенное метом грунтовки и придающее проводнику зеленый цвет. В</t>
  </si>
  <si>
    <t>Цена за ед. без учета НДС</t>
  </si>
  <si>
    <t>Биопротез сердечного клапана, аортальный, размеры №21-29</t>
  </si>
  <si>
    <t xml:space="preserve">Шприц инсулиновый трехкомпонентный объемом 1 мл (100IU) с иглой 30 Gx1/2 </t>
  </si>
  <si>
    <t>Изготовлен из пластика и состоит из: поршня: уплотнительного резинового кольца: цилиндра с градуировкой. Стерильный однократного применения объемом 1 мл (100IU) с иглой 30 Gx1/2 (игла с трехгранной заточкой покрыта тонким слоем силикона). Стерилизация - этилен оксид.</t>
  </si>
  <si>
    <t>Биопротез из свиной ткани  состоит из свиных аортальных клапанов, которые были сохранены в устойчивом глютаральдегиде, установлены двухступенчатым процессом, и затем соответствующе приспособлены  к гибкому ацетильному полимеру стентов 
Каркас-ацеталь-гомополимер, покрытый полиэстерной тканью, рентгеноконтрастное кольцо и маркеры стоек каркаса. Обработка тканей:сурфактант-натрия додецил сульфат.
Дугообразное шовное кольцо полностью повторяет анатомию нативного фиброзного кольца и располагается вровень с краем каркаса клапана.
Система имплантации CINCH II со встроенным храповым механизмом (механизм одностороннего вращения) позволяет “складывать” стойки каркаса для облегчения имплантации, завязывания узлов за стойками каркаса,  предотвращает образование петель вокруг стоек каркаса клапана.
Размер калпана: наружний диаметр каркаса 21.0мм, 23.0мм, 25.0 мм, 29.0мм,    внутренний даметр каркаса 18.5 мм, 20.5 мм, 22.5, 24.0 мм, 26.0 мм,   диаметр шовного кольца 27.0 мм, 30.0 мм, 33.0 мм, 36.0 мм, 39.0 мм, высота клапана 15.0 мм 16.0 мм, 17.5 мм, 18.3 мм, 20.0 мм, аортальная протрузия 12.0 мм, 13.5 мм, 15.0 мм, 15.5 мм, 16.0 мм</t>
  </si>
  <si>
    <t>№ лота</t>
  </si>
  <si>
    <t>Общая сумма</t>
  </si>
  <si>
    <t xml:space="preserve">Набор для FISH диагностики химерного гена BCR/ABL t(9;22) Двухцветный ДНК-зонд для обнаружения транслокации хромосом 9 и 22 в регионах t (9; 22) (q34; q11.2) и сложных или маскированных вариантов t (9; 22), которые приводят к слиянию генов BCR / ABL. Зонд используется с метафазными хромосомами или интерфазными ядрами. Зонд SpectrumOrange ABL имеет размер 650 т.п.н. от точечного центромера гена аргиносукцинатсинтазы (ASS) до теломера гена ABL на хромосоме 9. Зонд SpectrumGreen BCR между 13 и 14 экзонами (область кластера главной точки разрыва (M-). bcr) экзоны 3 и 4) и распространяется в направлении хромосомы 22 центромеры приблизительно на 300 т.п.н. Зонд BCR окружает ожидаемые точки разрыва M-bcr, и охватывает область кластера малой точки разрыва (m-bcr) для t (9; 22) (q34; q11.2). В составе набора имеются: 1) ДНК-зонд, меченный флуорофором, и блокирующий ДНК в буфере Трис-ЭДТА (1 флакон, 20 мкл на флакон). 250 нг / мкл. 2) Декстрансульфат, формамид, SSC (pH 7,0) (1 флакон, 150 мкл на флакон). 20 тестов / упак </t>
  </si>
  <si>
    <t>При поставке товара, Поставщик обязан предоставить:
- регистрационное удостоверение на поставляемый товар, в случае если товар не подлежит регистрации предоставить письмо от уполномоченного органа;
- копии заключения о безопасности и качестве соответствии с законодательством Республики Казахстан. В случае если товар не подлежит сертификации предоставить письмо от уполномоченного органа;
- при необходимости Заказчик в праве запросить и иные документы предусмотренные законодательством Республики Казахстан и настоящим Договором.
Поставщик гарантирует, что 
1. Поставщик должен обеспечить упаковку Товаров, способную предотвратить их от повреждения или порчи во время перевозки к конечному пункту назначения, указанному в настоящем Договоре. Упаковка должна выдерживать без каких-либо ограничений интенсивную подъемно-транспортную обработку и воздействие экстремальных температур, соли и осадков во время перевозки, а также открытого хранения. При определении габаритов упакованных ящиков и их веса необходимо учитывать отдаленность конечного пункта доставки и наличие мощных грузоподъемных средств во всех пунктах следования Товаров.
2. Потребительская упаковка, маркировка, а также документация внутри по применению Товаров и вне ее должны строго соответствовать Кодексу Республики Казахстан «О здоровье народа и системе здравоохранения» (далее - Кодекс) и порядку, установленного уполномоченным органом в области здравоохранения.
3. Поставщик гарантирует, что Товар, поставленный в рамках настоящего Договора, является новым, неиспользованным и не имеет дефектов. В случае выявления дефектов, Поставщик обязан заменить дефектный Товар на новый, в срок, указанный Заказчиком в письменном уведомлении в адрес Поставщика.
4. Поставщик гарантирует, что остаточный срок годности лекарственных средств, профилактических (иммунобиологических, диагностических, дезинфицирующих) препаратов и изделий медицинского назначения на дату поставки поставщиком заказчику составляет: не менее пятидесяти процентов от указанного срока годности на упаковке (при сроке годности менее двух лет);    не менее двенадцати месяцев от указанного срока годности на упаковке (при сроке годности два года и более);
Место поставки товара г. Нур-Султан, район Есиль: ул. Е495 здание 2.
Поставка Товара осуществляется по письменной заявке Заказчика в течение 16 (шестнадцать) календарных дней.</t>
  </si>
  <si>
    <t>Приложение 1</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</si>
</sst>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43" formatCode="_-* #,##0.00\ _₸_-;\-* #,##0.00\ _₸_-;_-* &quot;-&quot;??\ _₸_-;_-@_-"/>
    <numFmt numFmtId="164" formatCode="_-* #,##0.00\ _₽_-;\-* #,##0.00\ _₽_-;_-* &quot;-&quot;??\ _₽_-;_-@_-"/>
    <numFmt numFmtId="165" formatCode="_-* #,##0.00\ _р_._-;\-* #,##0.00\ _р_._-;_-* &quot;-&quot;??\ _р_._-;_-@_-"/>
    <numFmt numFmtId="166" formatCode="_-* #,##0.00_р_._-;\-* #,##0.00_р_._-;_-* &quot;-&quot;??_р_._-;_-@_-"/>
    <numFmt numFmtId="167" formatCode="_-* #,##0.00&quot;р.&quot;_-;\-* #,##0.00&quot;р.&quot;_-;_-* &quot;-&quot;??&quot;р.&quot;_-;_-@_-"/>
    <numFmt numFmtId="168" formatCode="#,##0.0"/>
    <numFmt numFmtId="169" formatCode="_-* #,##0_р_._-;\-* #,##0_р_._-;_-* &quot;-&quot;??_р_._-;_-@_-"/>
    <numFmt numFmtId="170" formatCode="_-* #,##0\ _₽_-;\-* #,##0\ _₽_-;_-* &quot;-&quot;??\ _₽_-;_-@_-"/>
    <numFmt numFmtId="171" formatCode="_-* #,##0.0\ _₽_-;\-* #,##0.0\ _₽_-;_-* &quot;-&quot;??\ _₽_-;_-@_-"/>
    <numFmt numFmtId="172" formatCode="#,##0.00_ ;\-#,##0.00\ "/>
  </numFmts>
  <fonts count="70"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family val="2"/>
      <charset val="204"/>
    </font>
    <font>
      <sz val="10"/>
      <name val="Arial Cyr"/>
      <charset val="204"/>
    </font>
    <font>
      <sz val="10"/>
      <name val="Arial"/>
      <family val="2"/>
      <charset val="204"/>
    </font>
    <font>
      <b/>
      <sz val="14"/>
      <name val="Times New Roman"/>
      <family val="1"/>
      <charset val="204"/>
    </font>
    <font>
      <b/>
      <sz val="16"/>
      <name val="Times New Roman"/>
      <family val="1"/>
      <charset val="204"/>
    </font>
    <font>
      <sz val="16"/>
      <name val="Times New Roman"/>
      <family val="1"/>
      <charset val="204"/>
    </font>
    <font>
      <i/>
      <sz val="16"/>
      <name val="Times New Roman"/>
      <family val="1"/>
      <charset val="204"/>
    </font>
    <font>
      <i/>
      <sz val="16"/>
      <color rgb="FFFF0000"/>
      <name val="Times New Roman"/>
      <family val="1"/>
      <charset val="204"/>
    </font>
    <font>
      <b/>
      <i/>
      <sz val="16"/>
      <name val="Times New Roman"/>
      <family val="1"/>
      <charset val="204"/>
    </font>
    <font>
      <i/>
      <sz val="14"/>
      <name val="Times New Roman"/>
      <family val="1"/>
      <charset val="204"/>
    </font>
    <font>
      <b/>
      <sz val="18"/>
      <name val="Times New Roman"/>
      <family val="1"/>
      <charset val="204"/>
    </font>
    <font>
      <sz val="16"/>
      <color rgb="FFFF0000"/>
      <name val="Times New Roman"/>
      <family val="1"/>
      <charset val="204"/>
    </font>
    <font>
      <sz val="16"/>
      <color theme="0"/>
      <name val="Times New Roman"/>
      <family val="1"/>
      <charset val="204"/>
    </font>
    <font>
      <sz val="14"/>
      <name val="Times New Roman"/>
      <family val="1"/>
      <charset val="204"/>
    </font>
    <font>
      <b/>
      <sz val="16"/>
      <color theme="1"/>
      <name val="Times New Roman"/>
      <family val="1"/>
      <charset val="204"/>
    </font>
    <font>
      <i/>
      <sz val="14"/>
      <color theme="1"/>
      <name val="Times New Roman"/>
      <family val="1"/>
      <charset val="204"/>
    </font>
    <font>
      <i/>
      <sz val="14"/>
      <color rgb="FFFF0000"/>
      <name val="Times New Roman"/>
      <family val="1"/>
      <charset val="204"/>
    </font>
    <font>
      <b/>
      <sz val="16"/>
      <color theme="0"/>
      <name val="Times New Roman"/>
      <family val="1"/>
      <charset val="204"/>
    </font>
    <font>
      <i/>
      <sz val="16"/>
      <color theme="1"/>
      <name val="Times New Roman"/>
      <family val="1"/>
      <charset val="204"/>
    </font>
    <font>
      <b/>
      <sz val="14"/>
      <color theme="0"/>
      <name val="Times New Roman"/>
      <family val="1"/>
      <charset val="204"/>
    </font>
    <font>
      <i/>
      <sz val="16"/>
      <color rgb="FF000000"/>
      <name val="Times New Roman"/>
      <family val="1"/>
      <charset val="204"/>
    </font>
    <font>
      <i/>
      <sz val="16"/>
      <color indexed="8"/>
      <name val="Times New Roman"/>
      <family val="1"/>
      <charset val="204"/>
    </font>
    <font>
      <b/>
      <i/>
      <sz val="14"/>
      <name val="Times New Roman"/>
      <family val="1"/>
      <charset val="204"/>
    </font>
    <font>
      <i/>
      <sz val="16"/>
      <name val="Times New Roman CE"/>
      <family val="1"/>
      <charset val="238"/>
    </font>
    <font>
      <b/>
      <sz val="9"/>
      <color indexed="81"/>
      <name val="Tahoma"/>
      <family val="2"/>
      <charset val="204"/>
    </font>
    <font>
      <sz val="9"/>
      <color indexed="81"/>
      <name val="Tahoma"/>
      <family val="2"/>
      <charset val="204"/>
    </font>
    <font>
      <sz val="10"/>
      <color rgb="FF000000"/>
      <name val="Arial"/>
      <family val="2"/>
      <charset val="204"/>
    </font>
    <font>
      <sz val="11"/>
      <color indexed="8"/>
      <name val="Calibri"/>
      <family val="2"/>
      <charset val="204"/>
    </font>
    <font>
      <b/>
      <sz val="11"/>
      <name val="Times New Roman"/>
      <family val="1"/>
      <charset val="204"/>
    </font>
    <font>
      <sz val="14"/>
      <color theme="1"/>
      <name val="Calibri"/>
      <family val="2"/>
      <charset val="204"/>
      <scheme val="minor"/>
    </font>
    <font>
      <sz val="11"/>
      <name val="Times New Roman"/>
      <family val="1"/>
      <charset val="204"/>
    </font>
    <font>
      <sz val="11"/>
      <name val="Calibri"/>
      <family val="2"/>
      <scheme val="minor"/>
    </font>
    <font>
      <sz val="11"/>
      <color rgb="FF000000"/>
      <name val="Times New Roman"/>
      <family val="1"/>
      <charset val="204"/>
    </font>
    <font>
      <u/>
      <sz val="11"/>
      <color theme="10"/>
      <name val="Calibri"/>
      <family val="2"/>
      <scheme val="minor"/>
    </font>
    <font>
      <sz val="12"/>
      <color theme="1"/>
      <name val="Times New Roman"/>
      <family val="1"/>
      <charset val="204"/>
    </font>
  </fonts>
  <fills count="12">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theme="5" tint="0.79998168889431442"/>
        <bgColor indexed="64"/>
      </patternFill>
    </fill>
    <fill>
      <patternFill patternType="solid">
        <fgColor rgb="FFFF0000"/>
        <bgColor indexed="64"/>
      </patternFill>
    </fill>
    <fill>
      <patternFill patternType="solid">
        <fgColor theme="9" tint="0.59999389629810485"/>
        <bgColor indexed="64"/>
      </patternFill>
    </fill>
    <fill>
      <patternFill patternType="solid">
        <fgColor rgb="FF00B050"/>
        <bgColor indexed="64"/>
      </patternFill>
    </fill>
    <fill>
      <patternFill patternType="solid">
        <fgColor theme="7" tint="0.59999389629810485"/>
        <bgColor indexed="64"/>
      </patternFill>
    </fill>
    <fill>
      <patternFill patternType="solid">
        <fgColor rgb="FFFFC000"/>
        <bgColor indexed="64"/>
      </patternFill>
    </fill>
    <fill>
      <patternFill patternType="solid">
        <fgColor theme="5"/>
        <bgColor indexed="64"/>
      </patternFill>
    </fill>
    <fill>
      <patternFill patternType="solid">
        <fgColor rgb="FF00B0F0"/>
        <bgColor indexed="64"/>
      </patternFill>
    </fill>
  </fills>
  <borders count="14">
    <border>
      <left/>
      <right/>
      <top/>
      <bottom/>
      <diagonal/>
    </border>
    <border>
      <left/>
      <right/>
      <top style="thin">
        <color indexed="64"/>
      </top>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medium">
        <color indexed="64"/>
      </top>
      <bottom/>
      <diagonal/>
    </border>
    <border>
      <left style="medium">
        <color indexed="64"/>
      </left>
      <right style="thin">
        <color indexed="64"/>
      </right>
      <top style="thin">
        <color indexed="64"/>
      </top>
      <bottom/>
      <diagonal/>
    </border>
    <border>
      <left style="medium">
        <color indexed="64"/>
      </left>
      <right/>
      <top style="medium">
        <color indexed="64"/>
      </top>
      <bottom/>
      <diagonal/>
    </border>
    <border>
      <left/>
      <right style="medium">
        <color indexed="64"/>
      </right>
      <top/>
      <bottom style="thin">
        <color indexed="64"/>
      </bottom>
      <diagonal/>
    </border>
    <border>
      <left style="thin">
        <color indexed="64"/>
      </left>
      <right style="medium">
        <color indexed="64"/>
      </right>
      <top style="thin">
        <color indexed="64"/>
      </top>
      <bottom/>
      <diagonal/>
    </border>
    <border>
      <left style="medium">
        <color indexed="64"/>
      </left>
      <right/>
      <top/>
      <bottom style="thin">
        <color indexed="64"/>
      </bottom>
      <diagonal/>
    </border>
    <border>
      <left/>
      <right style="medium">
        <color indexed="64"/>
      </right>
      <top style="medium">
        <color indexed="64"/>
      </top>
      <bottom/>
      <diagonal/>
    </border>
  </borders>
  <cellStyleXfs count="130">
    <xf numFmtId="0" fontId="0" fillId="0" borderId="0"/>
    <xf numFmtId="0" fontId="35" fillId="0" borderId="0"/>
    <xf numFmtId="164" fontId="34" fillId="0" borderId="0" applyFont="0" applyFill="0" applyBorder="0" applyAlignment="0" applyProtection="0"/>
    <xf numFmtId="0" fontId="33" fillId="0" borderId="0"/>
    <xf numFmtId="0" fontId="36" fillId="0" borderId="0"/>
    <xf numFmtId="0" fontId="32" fillId="0" borderId="0"/>
    <xf numFmtId="0" fontId="32" fillId="0" borderId="0"/>
    <xf numFmtId="164" fontId="32" fillId="0" borderId="0" applyFont="0" applyFill="0" applyBorder="0" applyAlignment="0" applyProtection="0"/>
    <xf numFmtId="0" fontId="34" fillId="0" borderId="0"/>
    <xf numFmtId="0" fontId="32" fillId="0" borderId="0"/>
    <xf numFmtId="164" fontId="32" fillId="0" borderId="0" applyFont="0" applyFill="0" applyBorder="0" applyAlignment="0" applyProtection="0"/>
    <xf numFmtId="9" fontId="32" fillId="0" borderId="0" applyFont="0" applyFill="0" applyBorder="0" applyAlignment="0" applyProtection="0"/>
    <xf numFmtId="164" fontId="32" fillId="0" borderId="0" applyFont="0" applyFill="0" applyBorder="0" applyAlignment="0" applyProtection="0"/>
    <xf numFmtId="43" fontId="34" fillId="0" borderId="0" applyFont="0" applyFill="0" applyBorder="0" applyAlignment="0" applyProtection="0"/>
    <xf numFmtId="0" fontId="31" fillId="0" borderId="0"/>
    <xf numFmtId="0" fontId="36" fillId="0" borderId="0">
      <alignment horizontal="center"/>
    </xf>
    <xf numFmtId="0" fontId="31" fillId="0" borderId="0"/>
    <xf numFmtId="0" fontId="31" fillId="0" borderId="0"/>
    <xf numFmtId="166" fontId="36" fillId="0" borderId="0" applyFont="0" applyFill="0" applyBorder="0" applyAlignment="0" applyProtection="0"/>
    <xf numFmtId="166" fontId="36" fillId="0" borderId="0" applyFont="0" applyFill="0" applyBorder="0" applyAlignment="0" applyProtection="0"/>
    <xf numFmtId="164" fontId="30" fillId="0" borderId="0" applyFont="0" applyFill="0" applyBorder="0" applyAlignment="0" applyProtection="0"/>
    <xf numFmtId="0" fontId="30" fillId="0" borderId="0"/>
    <xf numFmtId="0" fontId="35" fillId="0" borderId="0"/>
    <xf numFmtId="0" fontId="30" fillId="0" borderId="0"/>
    <xf numFmtId="0" fontId="30" fillId="0" borderId="0"/>
    <xf numFmtId="0" fontId="30" fillId="0" borderId="0"/>
    <xf numFmtId="0" fontId="29" fillId="0" borderId="0"/>
    <xf numFmtId="167" fontId="36" fillId="0" borderId="0" applyFont="0" applyFill="0" applyBorder="0" applyAlignment="0" applyProtection="0"/>
    <xf numFmtId="0" fontId="28" fillId="0" borderId="0"/>
    <xf numFmtId="0" fontId="28" fillId="0" borderId="0"/>
    <xf numFmtId="0" fontId="28" fillId="0" borderId="0"/>
    <xf numFmtId="0" fontId="27" fillId="0" borderId="0"/>
    <xf numFmtId="164" fontId="27" fillId="0" borderId="0" applyFont="0" applyFill="0" applyBorder="0" applyAlignment="0" applyProtection="0"/>
    <xf numFmtId="0" fontId="36" fillId="0" borderId="0">
      <alignment horizontal="center"/>
    </xf>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5" fillId="0" borderId="0"/>
    <xf numFmtId="164" fontId="25" fillId="0" borderId="0" applyFont="0" applyFill="0" applyBorder="0" applyAlignment="0" applyProtection="0"/>
    <xf numFmtId="0" fontId="24" fillId="0" borderId="0"/>
    <xf numFmtId="0" fontId="24" fillId="0" borderId="0"/>
    <xf numFmtId="0" fontId="23" fillId="0" borderId="0"/>
    <xf numFmtId="164" fontId="23" fillId="0" borderId="0" applyFont="0" applyFill="0" applyBorder="0" applyAlignment="0" applyProtection="0"/>
    <xf numFmtId="0" fontId="22" fillId="0" borderId="0"/>
    <xf numFmtId="0" fontId="22" fillId="0" borderId="0"/>
    <xf numFmtId="0" fontId="22" fillId="0" borderId="0"/>
    <xf numFmtId="0" fontId="22" fillId="0" borderId="0"/>
    <xf numFmtId="0" fontId="22" fillId="0" borderId="0"/>
    <xf numFmtId="164" fontId="22" fillId="0" borderId="0" applyFont="0" applyFill="0" applyBorder="0" applyAlignment="0" applyProtection="0"/>
    <xf numFmtId="0" fontId="21" fillId="0" borderId="0"/>
    <xf numFmtId="164" fontId="21" fillId="0" borderId="0" applyFont="0" applyFill="0" applyBorder="0" applyAlignment="0" applyProtection="0"/>
    <xf numFmtId="165" fontId="34" fillId="0" borderId="0" applyFont="0" applyFill="0" applyBorder="0" applyAlignment="0" applyProtection="0"/>
    <xf numFmtId="0" fontId="34" fillId="0" borderId="0"/>
    <xf numFmtId="43" fontId="34" fillId="0" borderId="0" applyFont="0" applyFill="0" applyBorder="0" applyAlignment="0" applyProtection="0"/>
    <xf numFmtId="0" fontId="35" fillId="0" borderId="0"/>
    <xf numFmtId="0" fontId="20" fillId="0" borderId="0"/>
    <xf numFmtId="0" fontId="36" fillId="0" borderId="0"/>
    <xf numFmtId="0" fontId="37" fillId="0" borderId="0"/>
    <xf numFmtId="0" fontId="20" fillId="0" borderId="0"/>
    <xf numFmtId="0" fontId="20" fillId="0" borderId="0"/>
    <xf numFmtId="0" fontId="34" fillId="0" borderId="0"/>
    <xf numFmtId="0" fontId="36" fillId="0" borderId="0">
      <alignment horizontal="center"/>
    </xf>
    <xf numFmtId="0" fontId="20" fillId="0" borderId="0"/>
    <xf numFmtId="0" fontId="37" fillId="0" borderId="0"/>
    <xf numFmtId="0" fontId="19" fillId="0" borderId="0"/>
    <xf numFmtId="0" fontId="37" fillId="0" borderId="0">
      <alignment horizontal="center"/>
    </xf>
    <xf numFmtId="166" fontId="37" fillId="0" borderId="0" applyFill="0" applyBorder="0" applyAlignment="0" applyProtection="0"/>
    <xf numFmtId="0" fontId="35" fillId="0" borderId="0">
      <alignment horizontal="center"/>
    </xf>
    <xf numFmtId="0" fontId="18" fillId="0" borderId="0"/>
    <xf numFmtId="0" fontId="37" fillId="0" borderId="0"/>
    <xf numFmtId="164" fontId="17" fillId="0" borderId="0" applyFont="0" applyFill="0" applyBorder="0" applyAlignment="0" applyProtection="0"/>
    <xf numFmtId="0" fontId="34" fillId="0" borderId="0"/>
    <xf numFmtId="164" fontId="16" fillId="0" borderId="0" applyFont="0" applyFill="0" applyBorder="0" applyAlignment="0" applyProtection="0"/>
    <xf numFmtId="164" fontId="35" fillId="0" borderId="0" applyFont="0" applyFill="0" applyBorder="0" applyAlignment="0" applyProtection="0"/>
    <xf numFmtId="0" fontId="16" fillId="0" borderId="0"/>
    <xf numFmtId="0" fontId="35" fillId="0" borderId="0">
      <alignment horizontal="center"/>
    </xf>
    <xf numFmtId="0" fontId="16" fillId="0" borderId="0"/>
    <xf numFmtId="0" fontId="16" fillId="0" borderId="0"/>
    <xf numFmtId="0" fontId="16" fillId="0" borderId="0"/>
    <xf numFmtId="164" fontId="34" fillId="0" borderId="0" applyFont="0" applyFill="0" applyBorder="0" applyAlignment="0" applyProtection="0"/>
    <xf numFmtId="0" fontId="61" fillId="0" borderId="0"/>
    <xf numFmtId="0" fontId="15" fillId="0" borderId="0"/>
    <xf numFmtId="0" fontId="15" fillId="0" borderId="0"/>
    <xf numFmtId="164" fontId="15" fillId="0" borderId="0" applyFont="0" applyFill="0" applyBorder="0" applyAlignment="0" applyProtection="0"/>
    <xf numFmtId="164" fontId="14" fillId="0" borderId="0" applyFont="0" applyFill="0" applyBorder="0" applyAlignment="0" applyProtection="0"/>
    <xf numFmtId="0" fontId="14" fillId="0" borderId="0"/>
    <xf numFmtId="0" fontId="14" fillId="0" borderId="0"/>
    <xf numFmtId="0" fontId="14" fillId="0" borderId="0"/>
    <xf numFmtId="0" fontId="13" fillId="0" borderId="0"/>
    <xf numFmtId="0" fontId="13" fillId="0" borderId="0"/>
    <xf numFmtId="0" fontId="13" fillId="0" borderId="0"/>
    <xf numFmtId="0" fontId="36" fillId="0" borderId="0"/>
    <xf numFmtId="0" fontId="12" fillId="0" borderId="0"/>
    <xf numFmtId="0" fontId="12" fillId="0" borderId="0"/>
    <xf numFmtId="164" fontId="34" fillId="0" borderId="0" applyFont="0" applyFill="0" applyBorder="0" applyAlignment="0" applyProtection="0"/>
    <xf numFmtId="0" fontId="34" fillId="0" borderId="0"/>
    <xf numFmtId="0" fontId="37" fillId="0" borderId="0">
      <alignment horizontal="center"/>
    </xf>
    <xf numFmtId="0" fontId="11" fillId="0" borderId="0"/>
    <xf numFmtId="0" fontId="11" fillId="0" borderId="0"/>
    <xf numFmtId="0" fontId="10" fillId="0" borderId="0"/>
    <xf numFmtId="0" fontId="62" fillId="0" borderId="0"/>
    <xf numFmtId="0" fontId="9" fillId="0" borderId="0"/>
    <xf numFmtId="0" fontId="9" fillId="0" borderId="0"/>
    <xf numFmtId="0" fontId="8" fillId="0" borderId="0"/>
    <xf numFmtId="0" fontId="8" fillId="0" borderId="0"/>
    <xf numFmtId="0" fontId="7" fillId="0" borderId="0"/>
    <xf numFmtId="0" fontId="64" fillId="0" borderId="0"/>
    <xf numFmtId="0" fontId="6" fillId="0" borderId="0"/>
    <xf numFmtId="0" fontId="6" fillId="0" borderId="0"/>
    <xf numFmtId="0" fontId="6" fillId="0" borderId="0"/>
    <xf numFmtId="0" fontId="5" fillId="0" borderId="0"/>
    <xf numFmtId="0" fontId="5" fillId="0" borderId="0"/>
    <xf numFmtId="0" fontId="36" fillId="0" borderId="0">
      <alignment horizontal="center"/>
    </xf>
    <xf numFmtId="0" fontId="4" fillId="0" borderId="0"/>
    <xf numFmtId="0" fontId="35" fillId="0" borderId="0">
      <alignment horizontal="center"/>
    </xf>
    <xf numFmtId="0" fontId="35" fillId="0" borderId="0">
      <alignment horizontal="center"/>
    </xf>
    <xf numFmtId="0" fontId="4" fillId="0" borderId="0"/>
    <xf numFmtId="0" fontId="4" fillId="0" borderId="0"/>
    <xf numFmtId="0" fontId="4" fillId="0" borderId="0"/>
    <xf numFmtId="0" fontId="4" fillId="0" borderId="0"/>
    <xf numFmtId="0" fontId="4" fillId="0" borderId="0"/>
    <xf numFmtId="0" fontId="3" fillId="0" borderId="0"/>
    <xf numFmtId="0" fontId="2" fillId="0" borderId="0"/>
    <xf numFmtId="0" fontId="1" fillId="0" borderId="0"/>
    <xf numFmtId="0" fontId="1" fillId="0" borderId="0"/>
    <xf numFmtId="0" fontId="68" fillId="0" borderId="0" applyNumberFormat="0" applyFill="0" applyBorder="0" applyAlignment="0" applyProtection="0"/>
  </cellStyleXfs>
  <cellXfs count="220">
    <xf numFmtId="0" fontId="0" fillId="0" borderId="0" xfId="0"/>
    <xf numFmtId="0" fontId="40" fillId="2" borderId="0" xfId="69" applyFont="1" applyFill="1" applyAlignment="1">
      <alignment vertical="top"/>
    </xf>
    <xf numFmtId="0" fontId="39" fillId="2" borderId="0" xfId="69" applyFont="1" applyFill="1" applyBorder="1" applyAlignment="1">
      <alignment horizontal="center" vertical="center" wrapText="1"/>
    </xf>
    <xf numFmtId="0" fontId="40" fillId="2" borderId="0" xfId="69" applyFont="1" applyFill="1" applyBorder="1" applyAlignment="1">
      <alignment vertical="top"/>
    </xf>
    <xf numFmtId="0" fontId="41" fillId="2" borderId="0" xfId="69" applyFont="1" applyFill="1" applyAlignment="1">
      <alignment vertical="top"/>
    </xf>
    <xf numFmtId="0" fontId="39" fillId="2" borderId="0" xfId="69" applyFont="1" applyFill="1" applyAlignment="1">
      <alignment vertical="top"/>
    </xf>
    <xf numFmtId="1" fontId="39" fillId="2" borderId="0" xfId="22" applyNumberFormat="1" applyFont="1" applyFill="1" applyBorder="1" applyAlignment="1">
      <alignment horizontal="left"/>
    </xf>
    <xf numFmtId="0" fontId="40" fillId="6" borderId="0" xfId="69" applyFont="1" applyFill="1" applyBorder="1" applyAlignment="1">
      <alignment vertical="top"/>
    </xf>
    <xf numFmtId="168" fontId="41" fillId="2" borderId="4" xfId="69" applyNumberFormat="1" applyFont="1" applyFill="1" applyBorder="1" applyAlignment="1">
      <alignment horizontal="center" vertical="center"/>
    </xf>
    <xf numFmtId="168" fontId="42" fillId="2" borderId="4" xfId="69" applyNumberFormat="1" applyFont="1" applyFill="1" applyBorder="1" applyAlignment="1">
      <alignment horizontal="center" vertical="center"/>
    </xf>
    <xf numFmtId="168" fontId="39" fillId="2" borderId="4" xfId="69" applyNumberFormat="1" applyFont="1" applyFill="1" applyBorder="1" applyAlignment="1">
      <alignment horizontal="center" vertical="center"/>
    </xf>
    <xf numFmtId="168" fontId="40" fillId="2" borderId="4" xfId="69" applyNumberFormat="1" applyFont="1" applyFill="1" applyBorder="1" applyAlignment="1">
      <alignment horizontal="center" vertical="center"/>
    </xf>
    <xf numFmtId="168" fontId="43" fillId="2" borderId="4" xfId="69" applyNumberFormat="1" applyFont="1" applyFill="1" applyBorder="1" applyAlignment="1">
      <alignment horizontal="center" vertical="center"/>
    </xf>
    <xf numFmtId="0" fontId="39" fillId="3" borderId="0" xfId="69" applyFont="1" applyFill="1" applyAlignment="1">
      <alignment vertical="top"/>
    </xf>
    <xf numFmtId="168" fontId="39" fillId="8" borderId="4" xfId="69" applyNumberFormat="1" applyFont="1" applyFill="1" applyBorder="1" applyAlignment="1">
      <alignment horizontal="center" vertical="center"/>
    </xf>
    <xf numFmtId="0" fontId="40" fillId="8" borderId="0" xfId="69" applyFont="1" applyFill="1" applyBorder="1" applyAlignment="1">
      <alignment vertical="top"/>
    </xf>
    <xf numFmtId="3" fontId="48" fillId="2" borderId="0" xfId="69" applyNumberFormat="1" applyFont="1" applyFill="1" applyAlignment="1">
      <alignment vertical="top"/>
    </xf>
    <xf numFmtId="3" fontId="38" fillId="2" borderId="0" xfId="69" applyNumberFormat="1" applyFont="1" applyFill="1" applyAlignment="1">
      <alignment vertical="top"/>
    </xf>
    <xf numFmtId="0" fontId="48" fillId="2" borderId="0" xfId="69" applyFont="1" applyFill="1" applyAlignment="1">
      <alignment vertical="top"/>
    </xf>
    <xf numFmtId="0" fontId="45" fillId="2" borderId="0" xfId="69" applyFont="1" applyFill="1" applyBorder="1" applyAlignment="1">
      <alignment horizontal="center" vertical="center" wrapText="1"/>
    </xf>
    <xf numFmtId="166" fontId="48" fillId="2" borderId="0" xfId="70" applyFont="1" applyFill="1" applyAlignment="1">
      <alignment vertical="top"/>
    </xf>
    <xf numFmtId="166" fontId="38" fillId="2" borderId="0" xfId="70" applyFont="1" applyFill="1" applyAlignment="1">
      <alignment vertical="top"/>
    </xf>
    <xf numFmtId="168" fontId="39" fillId="2" borderId="0" xfId="69" applyNumberFormat="1" applyFont="1" applyFill="1" applyBorder="1" applyAlignment="1">
      <alignment horizontal="center" vertical="center" wrapText="1"/>
    </xf>
    <xf numFmtId="166" fontId="48" fillId="10" borderId="0" xfId="70" applyFont="1" applyFill="1" applyBorder="1" applyAlignment="1">
      <alignment vertical="center" wrapText="1"/>
    </xf>
    <xf numFmtId="166" fontId="38" fillId="10" borderId="0" xfId="70" applyFont="1" applyFill="1" applyBorder="1" applyAlignment="1">
      <alignment vertical="center" wrapText="1"/>
    </xf>
    <xf numFmtId="0" fontId="48" fillId="2" borderId="0" xfId="69" applyFont="1" applyFill="1" applyBorder="1" applyAlignment="1">
      <alignment vertical="center" wrapText="1"/>
    </xf>
    <xf numFmtId="0" fontId="40" fillId="2" borderId="0" xfId="69" applyFont="1" applyFill="1" applyBorder="1" applyAlignment="1">
      <alignment vertical="center" wrapText="1"/>
    </xf>
    <xf numFmtId="171" fontId="39" fillId="2" borderId="0" xfId="77" applyNumberFormat="1" applyFont="1" applyFill="1" applyBorder="1" applyAlignment="1">
      <alignment horizontal="center" vertical="center" wrapText="1"/>
    </xf>
    <xf numFmtId="166" fontId="48" fillId="2" borderId="0" xfId="70" applyFont="1" applyFill="1" applyBorder="1" applyAlignment="1">
      <alignment vertical="center" wrapText="1"/>
    </xf>
    <xf numFmtId="166" fontId="38" fillId="2" borderId="0" xfId="70" applyFont="1" applyFill="1" applyBorder="1" applyAlignment="1">
      <alignment vertical="center" wrapText="1"/>
    </xf>
    <xf numFmtId="168" fontId="39" fillId="2" borderId="0" xfId="70" applyNumberFormat="1" applyFont="1" applyFill="1" applyBorder="1" applyAlignment="1">
      <alignment horizontal="center" vertical="center" wrapText="1"/>
    </xf>
    <xf numFmtId="166" fontId="48" fillId="2" borderId="0" xfId="70" applyFont="1" applyFill="1" applyBorder="1" applyAlignment="1">
      <alignment vertical="top"/>
    </xf>
    <xf numFmtId="166" fontId="38" fillId="2" borderId="0" xfId="70" applyFont="1" applyFill="1" applyBorder="1" applyAlignment="1">
      <alignment vertical="top"/>
    </xf>
    <xf numFmtId="0" fontId="48" fillId="2" borderId="0" xfId="69" applyFont="1" applyFill="1" applyBorder="1" applyAlignment="1">
      <alignment vertical="top"/>
    </xf>
    <xf numFmtId="4" fontId="39" fillId="6" borderId="8" xfId="69" applyNumberFormat="1" applyFont="1" applyFill="1" applyBorder="1" applyAlignment="1">
      <alignment horizontal="center" vertical="center" wrapText="1"/>
    </xf>
    <xf numFmtId="4" fontId="39" fillId="6" borderId="3" xfId="69" applyNumberFormat="1" applyFont="1" applyFill="1" applyBorder="1" applyAlignment="1">
      <alignment horizontal="center" vertical="center" wrapText="1"/>
    </xf>
    <xf numFmtId="169" fontId="39" fillId="6" borderId="11" xfId="69" applyNumberFormat="1" applyFont="1" applyFill="1" applyBorder="1" applyAlignment="1">
      <alignment horizontal="center" vertical="center" wrapText="1"/>
    </xf>
    <xf numFmtId="0" fontId="39" fillId="8" borderId="4" xfId="69" applyNumberFormat="1" applyFont="1" applyFill="1" applyBorder="1" applyAlignment="1" applyProtection="1">
      <alignment horizontal="left" vertical="center" wrapText="1"/>
    </xf>
    <xf numFmtId="170" fontId="38" fillId="8" borderId="4" xfId="77" applyNumberFormat="1" applyFont="1" applyFill="1" applyBorder="1" applyAlignment="1">
      <alignment horizontal="center" vertical="center"/>
    </xf>
    <xf numFmtId="168" fontId="39" fillId="8" borderId="5" xfId="69" applyNumberFormat="1" applyFont="1" applyFill="1" applyBorder="1" applyAlignment="1">
      <alignment horizontal="center" vertical="center"/>
    </xf>
    <xf numFmtId="0" fontId="39" fillId="8" borderId="4" xfId="69" applyFont="1" applyFill="1" applyBorder="1" applyAlignment="1">
      <alignment horizontal="left" vertical="center" wrapText="1"/>
    </xf>
    <xf numFmtId="170" fontId="48" fillId="8" borderId="4" xfId="77" applyNumberFormat="1" applyFont="1" applyFill="1" applyBorder="1" applyAlignment="1">
      <alignment vertical="top"/>
    </xf>
    <xf numFmtId="0" fontId="40" fillId="8" borderId="0" xfId="69" applyFont="1" applyFill="1" applyAlignment="1">
      <alignment vertical="top"/>
    </xf>
    <xf numFmtId="168" fontId="49" fillId="8" borderId="4" xfId="69" applyNumberFormat="1" applyFont="1" applyFill="1" applyBorder="1" applyAlignment="1">
      <alignment horizontal="center" vertical="center"/>
    </xf>
    <xf numFmtId="0" fontId="41" fillId="2" borderId="4" xfId="69" applyFont="1" applyFill="1" applyBorder="1" applyAlignment="1">
      <alignment horizontal="left" vertical="center" wrapText="1"/>
    </xf>
    <xf numFmtId="0" fontId="41" fillId="2" borderId="4" xfId="69" applyFont="1" applyFill="1" applyBorder="1" applyAlignment="1">
      <alignment horizontal="right" vertical="center" wrapText="1"/>
    </xf>
    <xf numFmtId="170" fontId="44" fillId="2" borderId="4" xfId="77" applyNumberFormat="1" applyFont="1" applyFill="1" applyBorder="1" applyAlignment="1">
      <alignment horizontal="center" vertical="center"/>
    </xf>
    <xf numFmtId="170" fontId="44" fillId="2" borderId="4" xfId="77" applyNumberFormat="1" applyFont="1" applyFill="1" applyBorder="1" applyAlignment="1">
      <alignment vertical="top"/>
    </xf>
    <xf numFmtId="0" fontId="43" fillId="2" borderId="4" xfId="69" applyFont="1" applyFill="1" applyBorder="1" applyAlignment="1">
      <alignment horizontal="left" vertical="center" wrapText="1"/>
    </xf>
    <xf numFmtId="0" fontId="43" fillId="2" borderId="4" xfId="69" applyFont="1" applyFill="1" applyBorder="1" applyAlignment="1">
      <alignment horizontal="right" vertical="center" wrapText="1"/>
    </xf>
    <xf numFmtId="170" fontId="38" fillId="2" borderId="4" xfId="77" applyNumberFormat="1" applyFont="1" applyFill="1" applyBorder="1" applyAlignment="1">
      <alignment horizontal="center" vertical="center"/>
    </xf>
    <xf numFmtId="170" fontId="38" fillId="2" borderId="4" xfId="77" applyNumberFormat="1" applyFont="1" applyFill="1" applyBorder="1" applyAlignment="1">
      <alignment vertical="top"/>
    </xf>
    <xf numFmtId="170" fontId="38" fillId="2" borderId="4" xfId="77" applyNumberFormat="1" applyFont="1" applyFill="1" applyBorder="1" applyAlignment="1">
      <alignment horizontal="right" vertical="center"/>
    </xf>
    <xf numFmtId="0" fontId="50" fillId="0" borderId="4" xfId="71" applyFont="1" applyFill="1" applyBorder="1" applyAlignment="1">
      <alignment horizontal="right"/>
    </xf>
    <xf numFmtId="0" fontId="50" fillId="0" borderId="4" xfId="71" applyFont="1" applyFill="1" applyBorder="1" applyAlignment="1">
      <alignment horizontal="right" wrapText="1"/>
    </xf>
    <xf numFmtId="168" fontId="41" fillId="0" borderId="4" xfId="69" applyNumberFormat="1" applyFont="1" applyFill="1" applyBorder="1" applyAlignment="1">
      <alignment horizontal="center" vertical="center"/>
    </xf>
    <xf numFmtId="0" fontId="43" fillId="8" borderId="4" xfId="69" applyFont="1" applyFill="1" applyBorder="1" applyAlignment="1">
      <alignment horizontal="left" vertical="center" wrapText="1"/>
    </xf>
    <xf numFmtId="168" fontId="40" fillId="8" borderId="0" xfId="69" applyNumberFormat="1" applyFont="1" applyFill="1" applyAlignment="1">
      <alignment vertical="top"/>
    </xf>
    <xf numFmtId="170" fontId="48" fillId="2" borderId="4" xfId="77" applyNumberFormat="1" applyFont="1" applyFill="1" applyBorder="1" applyAlignment="1">
      <alignment horizontal="center" vertical="center"/>
    </xf>
    <xf numFmtId="170" fontId="48" fillId="2" borderId="4" xfId="77" applyNumberFormat="1" applyFont="1" applyFill="1" applyBorder="1" applyAlignment="1">
      <alignment vertical="top"/>
    </xf>
    <xf numFmtId="170" fontId="51" fillId="2" borderId="4" xfId="77" applyNumberFormat="1" applyFont="1" applyFill="1" applyBorder="1" applyAlignment="1">
      <alignment horizontal="center" vertical="center"/>
    </xf>
    <xf numFmtId="168" fontId="40" fillId="0" borderId="4" xfId="69" applyNumberFormat="1" applyFont="1" applyFill="1" applyBorder="1" applyAlignment="1">
      <alignment horizontal="center" vertical="center"/>
    </xf>
    <xf numFmtId="170" fontId="38" fillId="8" borderId="4" xfId="77" applyNumberFormat="1" applyFont="1" applyFill="1" applyBorder="1" applyAlignment="1">
      <alignment vertical="top"/>
    </xf>
    <xf numFmtId="0" fontId="39" fillId="8" borderId="0" xfId="69" applyFont="1" applyFill="1" applyAlignment="1">
      <alignment vertical="top"/>
    </xf>
    <xf numFmtId="0" fontId="41" fillId="2" borderId="4" xfId="71" applyFont="1" applyFill="1" applyBorder="1" applyAlignment="1">
      <alignment horizontal="right" vertical="center" wrapText="1"/>
    </xf>
    <xf numFmtId="168" fontId="52" fillId="2" borderId="4" xfId="69" applyNumberFormat="1" applyFont="1" applyFill="1" applyBorder="1" applyAlignment="1">
      <alignment horizontal="center" vertical="center"/>
    </xf>
    <xf numFmtId="168" fontId="53" fillId="2" borderId="4" xfId="69" applyNumberFormat="1" applyFont="1" applyFill="1" applyBorder="1" applyAlignment="1">
      <alignment horizontal="center" vertical="center"/>
    </xf>
    <xf numFmtId="170" fontId="54" fillId="2" borderId="4" xfId="77" applyNumberFormat="1" applyFont="1" applyFill="1" applyBorder="1" applyAlignment="1">
      <alignment horizontal="center" vertical="center"/>
    </xf>
    <xf numFmtId="170" fontId="54" fillId="3" borderId="4" xfId="77" applyNumberFormat="1" applyFont="1" applyFill="1" applyBorder="1" applyAlignment="1">
      <alignment vertical="top"/>
    </xf>
    <xf numFmtId="0" fontId="52" fillId="3" borderId="0" xfId="69" applyFont="1" applyFill="1" applyAlignment="1">
      <alignment vertical="top"/>
    </xf>
    <xf numFmtId="0" fontId="41" fillId="2" borderId="4" xfId="71" applyFont="1" applyFill="1" applyBorder="1" applyAlignment="1">
      <alignment horizontal="right" vertical="top" wrapText="1"/>
    </xf>
    <xf numFmtId="170" fontId="38" fillId="3" borderId="4" xfId="77" applyNumberFormat="1" applyFont="1" applyFill="1" applyBorder="1" applyAlignment="1">
      <alignment vertical="top"/>
    </xf>
    <xf numFmtId="0" fontId="40" fillId="2" borderId="4" xfId="71" applyFont="1" applyFill="1" applyBorder="1" applyAlignment="1">
      <alignment horizontal="right" vertical="center" wrapText="1"/>
    </xf>
    <xf numFmtId="2" fontId="53" fillId="2" borderId="4" xfId="71" applyNumberFormat="1" applyFont="1" applyFill="1" applyBorder="1" applyAlignment="1">
      <alignment horizontal="right" vertical="center" wrapText="1"/>
    </xf>
    <xf numFmtId="2" fontId="41" fillId="2" borderId="4" xfId="71" applyNumberFormat="1" applyFont="1" applyFill="1" applyBorder="1" applyAlignment="1">
      <alignment horizontal="right" vertical="center" wrapText="1"/>
    </xf>
    <xf numFmtId="0" fontId="53" fillId="2" borderId="4" xfId="71" applyFont="1" applyFill="1" applyBorder="1" applyAlignment="1">
      <alignment horizontal="right" vertical="center" wrapText="1"/>
    </xf>
    <xf numFmtId="2" fontId="41" fillId="2" borderId="4" xfId="79" applyNumberFormat="1" applyFont="1" applyFill="1" applyBorder="1" applyAlignment="1">
      <alignment horizontal="right" vertical="center" wrapText="1"/>
    </xf>
    <xf numFmtId="0" fontId="55" fillId="2" borderId="4" xfId="71" applyFont="1" applyFill="1" applyBorder="1" applyAlignment="1">
      <alignment horizontal="right" vertical="center" wrapText="1"/>
    </xf>
    <xf numFmtId="0" fontId="53" fillId="2" borderId="4" xfId="69" applyFont="1" applyFill="1" applyBorder="1" applyAlignment="1">
      <alignment horizontal="right" vertical="center" wrapText="1"/>
    </xf>
    <xf numFmtId="0" fontId="56" fillId="2" borderId="4" xfId="79" applyFont="1" applyFill="1" applyBorder="1" applyAlignment="1">
      <alignment horizontal="right" vertical="center" wrapText="1"/>
    </xf>
    <xf numFmtId="2" fontId="41" fillId="2" borderId="4" xfId="71" applyNumberFormat="1" applyFont="1" applyFill="1" applyBorder="1" applyAlignment="1">
      <alignment horizontal="right" vertical="top" wrapText="1"/>
    </xf>
    <xf numFmtId="0" fontId="41" fillId="0" borderId="4" xfId="71" applyFont="1" applyFill="1" applyBorder="1" applyAlignment="1">
      <alignment horizontal="right" vertical="center" wrapText="1"/>
    </xf>
    <xf numFmtId="0" fontId="43" fillId="4" borderId="4" xfId="69" applyFont="1" applyFill="1" applyBorder="1" applyAlignment="1">
      <alignment horizontal="left" vertical="center" wrapText="1"/>
    </xf>
    <xf numFmtId="0" fontId="49" fillId="4" borderId="4" xfId="69" applyFont="1" applyFill="1" applyBorder="1" applyAlignment="1">
      <alignment horizontal="left" vertical="center" wrapText="1"/>
    </xf>
    <xf numFmtId="168" fontId="39" fillId="4" borderId="4" xfId="69" applyNumberFormat="1" applyFont="1" applyFill="1" applyBorder="1" applyAlignment="1">
      <alignment horizontal="center" vertical="center"/>
    </xf>
    <xf numFmtId="170" fontId="38" fillId="4" borderId="4" xfId="77" applyNumberFormat="1" applyFont="1" applyFill="1" applyBorder="1" applyAlignment="1">
      <alignment horizontal="center" vertical="center"/>
    </xf>
    <xf numFmtId="170" fontId="57" fillId="4" borderId="4" xfId="77" applyNumberFormat="1" applyFont="1" applyFill="1" applyBorder="1" applyAlignment="1">
      <alignment vertical="top"/>
    </xf>
    <xf numFmtId="0" fontId="43" fillId="4" borderId="0" xfId="69" applyFont="1" applyFill="1" applyAlignment="1">
      <alignment vertical="top"/>
    </xf>
    <xf numFmtId="0" fontId="41" fillId="2" borderId="4" xfId="15" applyFont="1" applyFill="1" applyBorder="1" applyAlignment="1">
      <alignment horizontal="left" vertical="center" wrapText="1"/>
    </xf>
    <xf numFmtId="0" fontId="58" fillId="2" borderId="4" xfId="71" applyFont="1" applyFill="1" applyBorder="1" applyAlignment="1">
      <alignment horizontal="right" vertical="top" wrapText="1"/>
    </xf>
    <xf numFmtId="168" fontId="41" fillId="2" borderId="4" xfId="69" applyNumberFormat="1" applyFont="1" applyFill="1" applyBorder="1" applyAlignment="1">
      <alignment horizontal="right" vertical="top" wrapText="1"/>
    </xf>
    <xf numFmtId="168" fontId="41" fillId="2" borderId="4" xfId="69" applyNumberFormat="1" applyFont="1" applyFill="1" applyBorder="1" applyAlignment="1">
      <alignment horizontal="right" vertical="top"/>
    </xf>
    <xf numFmtId="168" fontId="41" fillId="5" borderId="4" xfId="69" applyNumberFormat="1" applyFont="1" applyFill="1" applyBorder="1" applyAlignment="1">
      <alignment horizontal="center" vertical="center"/>
    </xf>
    <xf numFmtId="168" fontId="41" fillId="9" borderId="4" xfId="69" applyNumberFormat="1" applyFont="1" applyFill="1" applyBorder="1" applyAlignment="1">
      <alignment horizontal="center" vertical="center"/>
    </xf>
    <xf numFmtId="168" fontId="41" fillId="2" borderId="4" xfId="69" applyNumberFormat="1" applyFont="1" applyFill="1" applyBorder="1" applyAlignment="1">
      <alignment horizontal="left" vertical="center" wrapText="1"/>
    </xf>
    <xf numFmtId="168" fontId="41" fillId="2" borderId="4" xfId="69" applyNumberFormat="1" applyFont="1" applyFill="1" applyBorder="1" applyAlignment="1">
      <alignment horizontal="right" vertical="center"/>
    </xf>
    <xf numFmtId="168" fontId="41" fillId="2" borderId="4" xfId="69" applyNumberFormat="1" applyFont="1" applyFill="1" applyBorder="1" applyAlignment="1">
      <alignment horizontal="left" vertical="top" wrapText="1"/>
    </xf>
    <xf numFmtId="1" fontId="39" fillId="2" borderId="4" xfId="22" applyNumberFormat="1" applyFont="1" applyFill="1" applyBorder="1" applyAlignment="1">
      <alignment horizontal="left" vertical="center"/>
    </xf>
    <xf numFmtId="168" fontId="43" fillId="0" borderId="4" xfId="69" applyNumberFormat="1" applyFont="1" applyFill="1" applyBorder="1" applyAlignment="1">
      <alignment horizontal="left" vertical="center" wrapText="1"/>
    </xf>
    <xf numFmtId="168" fontId="43" fillId="0" borderId="4" xfId="69" applyNumberFormat="1" applyFont="1" applyFill="1" applyBorder="1" applyAlignment="1">
      <alignment vertical="center"/>
    </xf>
    <xf numFmtId="168" fontId="41" fillId="7" borderId="4" xfId="69" applyNumberFormat="1" applyFont="1" applyFill="1" applyBorder="1" applyAlignment="1">
      <alignment horizontal="center" vertical="center"/>
    </xf>
    <xf numFmtId="1" fontId="40" fillId="2" borderId="4" xfId="22" applyNumberFormat="1" applyFont="1" applyFill="1" applyBorder="1" applyAlignment="1">
      <alignment horizontal="left" vertical="center"/>
    </xf>
    <xf numFmtId="1" fontId="39" fillId="2" borderId="4" xfId="22" applyNumberFormat="1" applyFont="1" applyFill="1" applyBorder="1" applyAlignment="1">
      <alignment vertical="center"/>
    </xf>
    <xf numFmtId="0" fontId="38" fillId="2" borderId="0" xfId="69" applyFont="1" applyFill="1" applyAlignment="1">
      <alignment vertical="top"/>
    </xf>
    <xf numFmtId="0" fontId="39" fillId="6" borderId="4" xfId="69" applyFont="1" applyFill="1" applyBorder="1" applyAlignment="1">
      <alignment horizontal="center" vertical="center" wrapText="1"/>
    </xf>
    <xf numFmtId="0" fontId="45" fillId="2" borderId="0" xfId="69" applyFont="1" applyFill="1" applyAlignment="1">
      <alignment horizontal="center" vertical="center" wrapText="1"/>
    </xf>
    <xf numFmtId="168" fontId="47" fillId="2" borderId="0" xfId="69" applyNumberFormat="1" applyFont="1" applyFill="1" applyAlignment="1">
      <alignment vertical="top"/>
    </xf>
    <xf numFmtId="168" fontId="40" fillId="2" borderId="0" xfId="69" applyNumberFormat="1" applyFont="1" applyFill="1" applyAlignment="1">
      <alignment vertical="top"/>
    </xf>
    <xf numFmtId="168" fontId="40" fillId="9" borderId="0" xfId="69" applyNumberFormat="1" applyFont="1" applyFill="1" applyAlignment="1">
      <alignment vertical="top"/>
    </xf>
    <xf numFmtId="168" fontId="41" fillId="2" borderId="0" xfId="69" applyNumberFormat="1" applyFont="1" applyFill="1" applyAlignment="1">
      <alignment vertical="top"/>
    </xf>
    <xf numFmtId="168" fontId="40" fillId="2" borderId="0" xfId="70" applyNumberFormat="1" applyFont="1" applyFill="1" applyAlignment="1">
      <alignment vertical="top"/>
    </xf>
    <xf numFmtId="168" fontId="39" fillId="9" borderId="0" xfId="69" applyNumberFormat="1" applyFont="1" applyFill="1" applyBorder="1" applyAlignment="1">
      <alignment horizontal="center" vertical="center" wrapText="1"/>
    </xf>
    <xf numFmtId="168" fontId="40" fillId="10" borderId="0" xfId="70" applyNumberFormat="1" applyFont="1" applyFill="1" applyBorder="1" applyAlignment="1">
      <alignment vertical="center" wrapText="1"/>
    </xf>
    <xf numFmtId="168" fontId="39" fillId="9" borderId="0" xfId="70" applyNumberFormat="1" applyFont="1" applyFill="1" applyBorder="1" applyAlignment="1">
      <alignment horizontal="center" vertical="center" wrapText="1"/>
    </xf>
    <xf numFmtId="168" fontId="40" fillId="2" borderId="0" xfId="69" applyNumberFormat="1" applyFont="1" applyFill="1" applyBorder="1" applyAlignment="1">
      <alignment vertical="top"/>
    </xf>
    <xf numFmtId="168" fontId="40" fillId="2" borderId="0" xfId="70" applyNumberFormat="1" applyFont="1" applyFill="1" applyBorder="1" applyAlignment="1">
      <alignment vertical="top"/>
    </xf>
    <xf numFmtId="168" fontId="39" fillId="6" borderId="4" xfId="69" applyNumberFormat="1" applyFont="1" applyFill="1" applyBorder="1" applyAlignment="1">
      <alignment horizontal="center" vertical="center" wrapText="1"/>
    </xf>
    <xf numFmtId="168" fontId="39" fillId="6" borderId="6" xfId="69" applyNumberFormat="1" applyFont="1" applyFill="1" applyBorder="1" applyAlignment="1">
      <alignment horizontal="center" vertical="center" wrapText="1"/>
    </xf>
    <xf numFmtId="168" fontId="39" fillId="6" borderId="8" xfId="69" applyNumberFormat="1" applyFont="1" applyFill="1" applyBorder="1" applyAlignment="1">
      <alignment horizontal="center" vertical="center" wrapText="1"/>
    </xf>
    <xf numFmtId="168" fontId="39" fillId="6" borderId="3" xfId="69" applyNumberFormat="1" applyFont="1" applyFill="1" applyBorder="1" applyAlignment="1">
      <alignment horizontal="center" vertical="center" wrapText="1"/>
    </xf>
    <xf numFmtId="168" fontId="39" fillId="6" borderId="11" xfId="69" applyNumberFormat="1" applyFont="1" applyFill="1" applyBorder="1" applyAlignment="1">
      <alignment horizontal="center" vertical="center" wrapText="1"/>
    </xf>
    <xf numFmtId="168" fontId="39" fillId="9" borderId="1" xfId="69" applyNumberFormat="1" applyFont="1" applyFill="1" applyBorder="1" applyAlignment="1">
      <alignment horizontal="center" vertical="center" wrapText="1"/>
    </xf>
    <xf numFmtId="168" fontId="39" fillId="9" borderId="11" xfId="69" applyNumberFormat="1" applyFont="1" applyFill="1" applyBorder="1" applyAlignment="1">
      <alignment horizontal="center" vertical="center" wrapText="1"/>
    </xf>
    <xf numFmtId="168" fontId="39" fillId="9" borderId="4" xfId="69" applyNumberFormat="1" applyFont="1" applyFill="1" applyBorder="1" applyAlignment="1">
      <alignment horizontal="center" vertical="center"/>
    </xf>
    <xf numFmtId="168" fontId="39" fillId="8" borderId="4" xfId="70" applyNumberFormat="1" applyFont="1" applyFill="1" applyBorder="1" applyAlignment="1">
      <alignment horizontal="center" vertical="center"/>
    </xf>
    <xf numFmtId="168" fontId="41" fillId="2" borderId="4" xfId="70" applyNumberFormat="1" applyFont="1" applyFill="1" applyBorder="1" applyAlignment="1">
      <alignment horizontal="center" vertical="center"/>
    </xf>
    <xf numFmtId="168" fontId="39" fillId="2" borderId="4" xfId="70" applyNumberFormat="1" applyFont="1" applyFill="1" applyBorder="1" applyAlignment="1">
      <alignment horizontal="center" vertical="center"/>
    </xf>
    <xf numFmtId="168" fontId="50" fillId="2" borderId="4" xfId="71" applyNumberFormat="1" applyFont="1" applyFill="1" applyBorder="1" applyAlignment="1">
      <alignment horizontal="center" vertical="center"/>
    </xf>
    <xf numFmtId="168" fontId="39" fillId="3" borderId="4" xfId="69" applyNumberFormat="1" applyFont="1" applyFill="1" applyBorder="1" applyAlignment="1">
      <alignment horizontal="center" vertical="center"/>
    </xf>
    <xf numFmtId="4" fontId="39" fillId="2" borderId="4" xfId="69" applyNumberFormat="1" applyFont="1" applyFill="1" applyBorder="1" applyAlignment="1">
      <alignment horizontal="center" vertical="center"/>
    </xf>
    <xf numFmtId="168" fontId="46" fillId="2" borderId="4" xfId="69" applyNumberFormat="1" applyFont="1" applyFill="1" applyBorder="1" applyAlignment="1">
      <alignment horizontal="center" vertical="center"/>
    </xf>
    <xf numFmtId="0" fontId="40" fillId="2" borderId="4" xfId="69" applyFont="1" applyFill="1" applyBorder="1" applyAlignment="1">
      <alignment horizontal="left" vertical="center" wrapText="1"/>
    </xf>
    <xf numFmtId="168" fontId="49" fillId="2" borderId="4" xfId="69" applyNumberFormat="1" applyFont="1" applyFill="1" applyBorder="1" applyAlignment="1">
      <alignment horizontal="center" vertical="center"/>
    </xf>
    <xf numFmtId="0" fontId="41" fillId="2" borderId="4" xfId="92" applyFont="1" applyFill="1" applyBorder="1" applyAlignment="1">
      <alignment horizontal="right" vertical="center" wrapText="1"/>
    </xf>
    <xf numFmtId="168" fontId="41" fillId="2" borderId="4" xfId="69" applyNumberFormat="1" applyFont="1" applyFill="1" applyBorder="1" applyAlignment="1">
      <alignment vertical="top"/>
    </xf>
    <xf numFmtId="168" fontId="41" fillId="2" borderId="4" xfId="69" applyNumberFormat="1" applyFont="1" applyFill="1" applyBorder="1" applyAlignment="1">
      <alignment vertical="center"/>
    </xf>
    <xf numFmtId="0" fontId="40" fillId="0" borderId="4" xfId="71" applyFont="1" applyFill="1" applyBorder="1" applyAlignment="1">
      <alignment horizontal="right" vertical="center" wrapText="1"/>
    </xf>
    <xf numFmtId="0" fontId="41" fillId="2" borderId="4" xfId="94" applyFont="1" applyFill="1" applyBorder="1" applyAlignment="1">
      <alignment horizontal="right" vertical="top" wrapText="1"/>
    </xf>
    <xf numFmtId="0" fontId="41" fillId="2" borderId="4" xfId="94" applyFont="1" applyFill="1" applyBorder="1" applyAlignment="1">
      <alignment horizontal="right" vertical="center" wrapText="1"/>
    </xf>
    <xf numFmtId="0" fontId="41" fillId="3" borderId="4" xfId="15" applyFont="1" applyFill="1" applyBorder="1" applyAlignment="1">
      <alignment horizontal="left" vertical="center" wrapText="1"/>
    </xf>
    <xf numFmtId="0" fontId="41" fillId="3" borderId="4" xfId="94" applyFont="1" applyFill="1" applyBorder="1" applyAlignment="1">
      <alignment horizontal="right" vertical="top" wrapText="1"/>
    </xf>
    <xf numFmtId="168" fontId="48" fillId="2" borderId="4" xfId="19" applyNumberFormat="1" applyFont="1" applyFill="1" applyBorder="1" applyAlignment="1">
      <alignment horizontal="center" vertical="center"/>
    </xf>
    <xf numFmtId="168" fontId="39" fillId="2" borderId="4" xfId="69" applyNumberFormat="1" applyFont="1" applyFill="1" applyBorder="1" applyAlignment="1">
      <alignment vertical="center"/>
    </xf>
    <xf numFmtId="168" fontId="40" fillId="0" borderId="4" xfId="69" applyNumberFormat="1" applyFont="1" applyFill="1" applyBorder="1" applyAlignment="1">
      <alignment vertical="top"/>
    </xf>
    <xf numFmtId="168" fontId="40" fillId="2" borderId="4" xfId="69" applyNumberFormat="1" applyFont="1" applyFill="1" applyBorder="1" applyAlignment="1">
      <alignment vertical="top"/>
    </xf>
    <xf numFmtId="168" fontId="39" fillId="0" borderId="4" xfId="69" applyNumberFormat="1" applyFont="1" applyFill="1" applyBorder="1" applyAlignment="1">
      <alignment vertical="center"/>
    </xf>
    <xf numFmtId="168" fontId="39" fillId="0" borderId="4" xfId="69" applyNumberFormat="1" applyFont="1" applyFill="1" applyBorder="1" applyAlignment="1">
      <alignment horizontal="center" vertical="center"/>
    </xf>
    <xf numFmtId="168" fontId="40" fillId="2" borderId="4" xfId="69" applyNumberFormat="1" applyFont="1" applyFill="1" applyBorder="1" applyAlignment="1">
      <alignment vertical="center"/>
    </xf>
    <xf numFmtId="168" fontId="39" fillId="0" borderId="4" xfId="69" applyNumberFormat="1" applyFont="1" applyFill="1" applyBorder="1" applyAlignment="1">
      <alignment vertical="top"/>
    </xf>
    <xf numFmtId="168" fontId="43" fillId="2" borderId="0" xfId="69" applyNumberFormat="1" applyFont="1" applyFill="1" applyBorder="1" applyAlignment="1">
      <alignment horizontal="center" vertical="center"/>
    </xf>
    <xf numFmtId="168" fontId="39" fillId="2" borderId="0" xfId="69" applyNumberFormat="1" applyFont="1" applyFill="1" applyAlignment="1">
      <alignment vertical="top"/>
    </xf>
    <xf numFmtId="168" fontId="41" fillId="3" borderId="4" xfId="69" applyNumberFormat="1" applyFont="1" applyFill="1" applyBorder="1" applyAlignment="1">
      <alignment horizontal="center" vertical="center"/>
    </xf>
    <xf numFmtId="0" fontId="41" fillId="11" borderId="4" xfId="15" applyFont="1" applyFill="1" applyBorder="1" applyAlignment="1">
      <alignment horizontal="left" vertical="center" wrapText="1"/>
    </xf>
    <xf numFmtId="168" fontId="41" fillId="11" borderId="4" xfId="69" applyNumberFormat="1" applyFont="1" applyFill="1" applyBorder="1" applyAlignment="1">
      <alignment horizontal="right" vertical="center" wrapText="1"/>
    </xf>
    <xf numFmtId="0" fontId="41" fillId="3" borderId="4" xfId="71" applyFont="1" applyFill="1" applyBorder="1" applyAlignment="1">
      <alignment horizontal="right" vertical="center" wrapText="1"/>
    </xf>
    <xf numFmtId="4" fontId="53" fillId="0" borderId="4" xfId="93" applyNumberFormat="1" applyFont="1" applyFill="1" applyBorder="1" applyAlignment="1">
      <alignment horizontal="right" vertical="center" wrapText="1"/>
    </xf>
    <xf numFmtId="0" fontId="40" fillId="3" borderId="4" xfId="71" applyFont="1" applyFill="1" applyBorder="1" applyAlignment="1">
      <alignment horizontal="right" vertical="center" wrapText="1"/>
    </xf>
    <xf numFmtId="2" fontId="41" fillId="3" borderId="4" xfId="71" applyNumberFormat="1" applyFont="1" applyFill="1" applyBorder="1" applyAlignment="1">
      <alignment horizontal="right" vertical="top" wrapText="1"/>
    </xf>
    <xf numFmtId="168" fontId="40" fillId="3" borderId="4" xfId="69" applyNumberFormat="1" applyFont="1" applyFill="1" applyBorder="1" applyAlignment="1">
      <alignment horizontal="center" vertical="center"/>
    </xf>
    <xf numFmtId="168" fontId="41" fillId="3" borderId="4" xfId="70" applyNumberFormat="1" applyFont="1" applyFill="1" applyBorder="1" applyAlignment="1">
      <alignment horizontal="center" vertical="center"/>
    </xf>
    <xf numFmtId="2" fontId="41" fillId="0" borderId="4" xfId="71" applyNumberFormat="1" applyFont="1" applyFill="1" applyBorder="1" applyAlignment="1">
      <alignment horizontal="right" vertical="top" wrapText="1"/>
    </xf>
    <xf numFmtId="168" fontId="41" fillId="0" borderId="4" xfId="70" applyNumberFormat="1" applyFont="1" applyFill="1" applyBorder="1" applyAlignment="1">
      <alignment horizontal="center" vertical="center"/>
    </xf>
    <xf numFmtId="168" fontId="41" fillId="2" borderId="4" xfId="69" applyNumberFormat="1" applyFont="1" applyFill="1" applyBorder="1" applyAlignment="1">
      <alignment horizontal="right" vertical="center" wrapText="1"/>
    </xf>
    <xf numFmtId="0" fontId="66" fillId="0" borderId="0" xfId="8" applyFont="1" applyFill="1"/>
    <xf numFmtId="0" fontId="63" fillId="0" borderId="4" xfId="8" applyNumberFormat="1" applyFont="1" applyFill="1" applyBorder="1" applyAlignment="1">
      <alignment horizontal="left" vertical="top"/>
    </xf>
    <xf numFmtId="0" fontId="67" fillId="0" borderId="4" xfId="8" applyFont="1" applyFill="1" applyBorder="1" applyAlignment="1">
      <alignment horizontal="center" vertical="center" wrapText="1"/>
    </xf>
    <xf numFmtId="0" fontId="65" fillId="0" borderId="4" xfId="8" applyNumberFormat="1" applyFont="1" applyFill="1" applyBorder="1"/>
    <xf numFmtId="170" fontId="63" fillId="0" borderId="4" xfId="2" applyNumberFormat="1" applyFont="1" applyFill="1" applyBorder="1" applyAlignment="1">
      <alignment horizontal="right" vertical="center"/>
    </xf>
    <xf numFmtId="0" fontId="65" fillId="0" borderId="4" xfId="123" applyFont="1" applyFill="1" applyBorder="1" applyAlignment="1">
      <alignment horizontal="left" vertical="center" wrapText="1"/>
    </xf>
    <xf numFmtId="0" fontId="65" fillId="0" borderId="0" xfId="124" applyFont="1" applyFill="1" applyBorder="1"/>
    <xf numFmtId="0" fontId="65" fillId="0" borderId="0" xfId="0" applyFont="1" applyFill="1" applyBorder="1" applyAlignment="1">
      <alignment horizontal="left" vertical="top" wrapText="1"/>
    </xf>
    <xf numFmtId="0" fontId="65" fillId="0" borderId="0" xfId="99" applyFont="1" applyFill="1" applyBorder="1" applyAlignment="1">
      <alignment horizontal="center" vertical="center" wrapText="1"/>
    </xf>
    <xf numFmtId="0" fontId="65" fillId="0" borderId="0" xfId="0" applyNumberFormat="1" applyFont="1" applyFill="1" applyBorder="1" applyAlignment="1">
      <alignment horizontal="center" vertical="center" wrapText="1"/>
    </xf>
    <xf numFmtId="164" fontId="65" fillId="0" borderId="0" xfId="2" applyFont="1" applyFill="1" applyBorder="1" applyAlignment="1">
      <alignment horizontal="center" vertical="center"/>
    </xf>
    <xf numFmtId="0" fontId="66" fillId="0" borderId="0" xfId="99" applyFont="1" applyFill="1"/>
    <xf numFmtId="0" fontId="65" fillId="0" borderId="0" xfId="124" applyFont="1" applyFill="1" applyBorder="1" applyAlignment="1">
      <alignment horizontal="center"/>
    </xf>
    <xf numFmtId="0" fontId="65" fillId="0" borderId="4" xfId="123" applyFont="1" applyFill="1" applyBorder="1" applyAlignment="1">
      <alignment vertical="center" wrapText="1"/>
    </xf>
    <xf numFmtId="0" fontId="63" fillId="0" borderId="4" xfId="8" applyNumberFormat="1" applyFont="1" applyFill="1" applyBorder="1" applyAlignment="1">
      <alignment vertical="top"/>
    </xf>
    <xf numFmtId="0" fontId="65" fillId="0" borderId="0" xfId="0" applyFont="1" applyFill="1" applyBorder="1" applyAlignment="1">
      <alignment vertical="top" wrapText="1"/>
    </xf>
    <xf numFmtId="3" fontId="65" fillId="0" borderId="0" xfId="124" applyNumberFormat="1" applyFont="1" applyFill="1" applyBorder="1" applyAlignment="1">
      <alignment horizontal="right" vertical="center" wrapText="1"/>
    </xf>
    <xf numFmtId="0" fontId="65" fillId="0" borderId="0" xfId="124" applyFont="1" applyFill="1" applyBorder="1" applyAlignment="1">
      <alignment horizontal="center" vertical="center" wrapText="1"/>
    </xf>
    <xf numFmtId="0" fontId="63" fillId="0" borderId="0" xfId="124" applyFont="1" applyFill="1" applyBorder="1" applyAlignment="1">
      <alignment horizontal="center" vertical="center" wrapText="1"/>
    </xf>
    <xf numFmtId="0" fontId="65" fillId="0" borderId="0" xfId="124" applyFont="1" applyFill="1" applyBorder="1" applyAlignment="1">
      <alignment horizontal="left" vertical="center" wrapText="1"/>
    </xf>
    <xf numFmtId="0" fontId="65" fillId="0" borderId="0" xfId="124" applyFont="1" applyFill="1" applyBorder="1" applyAlignment="1">
      <alignment wrapText="1"/>
    </xf>
    <xf numFmtId="0" fontId="65" fillId="0" borderId="4" xfId="123" applyFont="1" applyFill="1" applyBorder="1" applyAlignment="1">
      <alignment horizontal="center" vertical="center" wrapText="1"/>
    </xf>
    <xf numFmtId="0" fontId="68" fillId="0" borderId="0" xfId="129" applyFill="1"/>
    <xf numFmtId="0" fontId="65" fillId="0" borderId="4" xfId="123" applyFont="1" applyFill="1" applyBorder="1" applyAlignment="1">
      <alignment horizontal="center" vertical="center"/>
    </xf>
    <xf numFmtId="4" fontId="65" fillId="0" borderId="4" xfId="123" applyNumberFormat="1" applyFont="1" applyFill="1" applyBorder="1" applyAlignment="1">
      <alignment horizontal="center" vertical="center" wrapText="1"/>
    </xf>
    <xf numFmtId="4" fontId="65" fillId="0" borderId="4" xfId="124" applyNumberFormat="1" applyFont="1" applyFill="1" applyBorder="1" applyAlignment="1">
      <alignment horizontal="center" vertical="center" wrapText="1"/>
    </xf>
    <xf numFmtId="4" fontId="63" fillId="0" borderId="4" xfId="2" applyNumberFormat="1" applyFont="1" applyFill="1" applyBorder="1" applyAlignment="1">
      <alignment horizontal="center" vertical="center"/>
    </xf>
    <xf numFmtId="172" fontId="65" fillId="0" borderId="4" xfId="98" applyNumberFormat="1" applyFont="1" applyFill="1" applyBorder="1" applyAlignment="1">
      <alignment horizontal="center" vertical="center"/>
    </xf>
    <xf numFmtId="0" fontId="39" fillId="6" borderId="4" xfId="69" applyFont="1" applyFill="1" applyBorder="1" applyAlignment="1">
      <alignment horizontal="center" vertical="center" wrapText="1"/>
    </xf>
    <xf numFmtId="168" fontId="39" fillId="6" borderId="4" xfId="69" applyNumberFormat="1" applyFont="1" applyFill="1" applyBorder="1" applyAlignment="1">
      <alignment horizontal="center" vertical="center" wrapText="1"/>
    </xf>
    <xf numFmtId="168" fontId="39" fillId="6" borderId="6" xfId="69" applyNumberFormat="1" applyFont="1" applyFill="1" applyBorder="1" applyAlignment="1">
      <alignment horizontal="center" vertical="center" wrapText="1"/>
    </xf>
    <xf numFmtId="168" fontId="39" fillId="6" borderId="9" xfId="69" applyNumberFormat="1" applyFont="1" applyFill="1" applyBorder="1" applyAlignment="1">
      <alignment horizontal="center" vertical="center" wrapText="1"/>
    </xf>
    <xf numFmtId="168" fontId="39" fillId="6" borderId="7" xfId="69" applyNumberFormat="1" applyFont="1" applyFill="1" applyBorder="1" applyAlignment="1">
      <alignment horizontal="center" vertical="center" wrapText="1"/>
    </xf>
    <xf numFmtId="168" fontId="39" fillId="6" borderId="13" xfId="69" applyNumberFormat="1" applyFont="1" applyFill="1" applyBorder="1" applyAlignment="1">
      <alignment horizontal="center" vertical="center" wrapText="1"/>
    </xf>
    <xf numFmtId="168" fontId="39" fillId="6" borderId="12" xfId="69" applyNumberFormat="1" applyFont="1" applyFill="1" applyBorder="1" applyAlignment="1">
      <alignment horizontal="center" vertical="center" wrapText="1"/>
    </xf>
    <xf numFmtId="168" fontId="39" fillId="6" borderId="2" xfId="69" applyNumberFormat="1" applyFont="1" applyFill="1" applyBorder="1" applyAlignment="1">
      <alignment horizontal="center" vertical="center" wrapText="1"/>
    </xf>
    <xf numFmtId="168" fontId="39" fillId="6" borderId="10" xfId="69" applyNumberFormat="1" applyFont="1" applyFill="1" applyBorder="1" applyAlignment="1">
      <alignment horizontal="center" vertical="center" wrapText="1"/>
    </xf>
    <xf numFmtId="168" fontId="39" fillId="9" borderId="9" xfId="69" applyNumberFormat="1" applyFont="1" applyFill="1" applyBorder="1" applyAlignment="1">
      <alignment horizontal="center" vertical="center" wrapText="1"/>
    </xf>
    <xf numFmtId="168" fontId="39" fillId="9" borderId="7" xfId="69" applyNumberFormat="1" applyFont="1" applyFill="1" applyBorder="1" applyAlignment="1">
      <alignment horizontal="center" vertical="center" wrapText="1"/>
    </xf>
    <xf numFmtId="168" fontId="39" fillId="9" borderId="13" xfId="69" applyNumberFormat="1" applyFont="1" applyFill="1" applyBorder="1" applyAlignment="1">
      <alignment horizontal="center" vertical="center" wrapText="1"/>
    </xf>
    <xf numFmtId="168" fontId="39" fillId="9" borderId="12" xfId="69" applyNumberFormat="1" applyFont="1" applyFill="1" applyBorder="1" applyAlignment="1">
      <alignment horizontal="center" vertical="center" wrapText="1"/>
    </xf>
    <xf numFmtId="168" fontId="39" fillId="9" borderId="2" xfId="69" applyNumberFormat="1" applyFont="1" applyFill="1" applyBorder="1" applyAlignment="1">
      <alignment horizontal="center" vertical="center" wrapText="1"/>
    </xf>
    <xf numFmtId="168" fontId="39" fillId="9" borderId="10" xfId="69" applyNumberFormat="1" applyFont="1" applyFill="1" applyBorder="1" applyAlignment="1">
      <alignment horizontal="center" vertical="center" wrapText="1"/>
    </xf>
    <xf numFmtId="4" fontId="38" fillId="6" borderId="9" xfId="69" applyNumberFormat="1" applyFont="1" applyFill="1" applyBorder="1" applyAlignment="1">
      <alignment horizontal="center" vertical="center" wrapText="1"/>
    </xf>
    <xf numFmtId="4" fontId="38" fillId="6" borderId="7" xfId="69" applyNumberFormat="1" applyFont="1" applyFill="1" applyBorder="1" applyAlignment="1">
      <alignment horizontal="center" vertical="center" wrapText="1"/>
    </xf>
    <xf numFmtId="4" fontId="38" fillId="6" borderId="13" xfId="69" applyNumberFormat="1" applyFont="1" applyFill="1" applyBorder="1" applyAlignment="1">
      <alignment horizontal="center" vertical="center" wrapText="1"/>
    </xf>
    <xf numFmtId="4" fontId="38" fillId="6" borderId="12" xfId="69" applyNumberFormat="1" applyFont="1" applyFill="1" applyBorder="1" applyAlignment="1">
      <alignment horizontal="center" vertical="center" wrapText="1"/>
    </xf>
    <xf numFmtId="4" fontId="38" fillId="6" borderId="2" xfId="69" applyNumberFormat="1" applyFont="1" applyFill="1" applyBorder="1" applyAlignment="1">
      <alignment horizontal="center" vertical="center" wrapText="1"/>
    </xf>
    <xf numFmtId="4" fontId="38" fillId="6" borderId="10" xfId="69" applyNumberFormat="1" applyFont="1" applyFill="1" applyBorder="1" applyAlignment="1">
      <alignment horizontal="center" vertical="center" wrapText="1"/>
    </xf>
    <xf numFmtId="0" fontId="45" fillId="2" borderId="0" xfId="69" applyFont="1" applyFill="1" applyAlignment="1">
      <alignment horizontal="center" vertical="center" wrapText="1"/>
    </xf>
    <xf numFmtId="0" fontId="45" fillId="2" borderId="2" xfId="69" applyFont="1" applyFill="1" applyBorder="1" applyAlignment="1">
      <alignment horizontal="center" vertical="center" wrapText="1"/>
    </xf>
    <xf numFmtId="0" fontId="65" fillId="0" borderId="0" xfId="124" applyFont="1" applyFill="1" applyBorder="1" applyAlignment="1">
      <alignment horizontal="center"/>
    </xf>
    <xf numFmtId="0" fontId="65" fillId="0" borderId="1" xfId="124" applyFont="1" applyFill="1" applyBorder="1" applyAlignment="1">
      <alignment horizontal="right" vertical="center" wrapText="1"/>
    </xf>
    <xf numFmtId="0" fontId="65" fillId="0" borderId="0" xfId="124" applyFont="1" applyFill="1" applyBorder="1" applyAlignment="1">
      <alignment horizontal="right" vertical="center" wrapText="1"/>
    </xf>
    <xf numFmtId="0" fontId="63" fillId="0" borderId="4" xfId="124" applyFont="1" applyFill="1" applyBorder="1" applyAlignment="1">
      <alignment horizontal="center" vertical="center" wrapText="1"/>
    </xf>
    <xf numFmtId="4" fontId="63" fillId="0" borderId="4" xfId="124" applyNumberFormat="1" applyFont="1" applyFill="1" applyBorder="1" applyAlignment="1">
      <alignment horizontal="center" vertical="center" wrapText="1"/>
    </xf>
    <xf numFmtId="0" fontId="69" fillId="0" borderId="0" xfId="0" applyFont="1" applyAlignment="1">
      <alignment horizontal="left" vertical="center" wrapText="1"/>
    </xf>
  </cellXfs>
  <cellStyles count="130">
    <cellStyle name="Excel Built-in Normal" xfId="58"/>
    <cellStyle name="Гиперссылка" xfId="129" builtinId="8"/>
    <cellStyle name="Денежный 2" xfId="27"/>
    <cellStyle name="Обычный" xfId="0" builtinId="0"/>
    <cellStyle name="Обычный 10" xfId="43"/>
    <cellStyle name="Обычный 10 2" xfId="103"/>
    <cellStyle name="Обычный 10 3" xfId="119"/>
    <cellStyle name="Обычный 11" xfId="45"/>
    <cellStyle name="Обычный 11 2" xfId="51"/>
    <cellStyle name="Обычный 12" xfId="47"/>
    <cellStyle name="Обычный 12 2" xfId="6"/>
    <cellStyle name="Обычный 12 2 2" xfId="25"/>
    <cellStyle name="Обычный 12 2 3" xfId="26"/>
    <cellStyle name="Обычный 13" xfId="53"/>
    <cellStyle name="Обычный 14" xfId="71"/>
    <cellStyle name="Обычный 15" xfId="84"/>
    <cellStyle name="Обычный 16" xfId="85"/>
    <cellStyle name="Обычный 17" xfId="109"/>
    <cellStyle name="Обычный 17 9 7 4 4" xfId="96"/>
    <cellStyle name="Обычный 17 9 7 4 4 2" xfId="101"/>
    <cellStyle name="Обычный 17 9 7 4 4 3" xfId="105"/>
    <cellStyle name="Обычный 17 9 7 4 4 4" xfId="107"/>
    <cellStyle name="Обычный 17 9 7 4 4 5" xfId="112"/>
    <cellStyle name="Обычный 17 9 7 4 4 5 2" xfId="124"/>
    <cellStyle name="Обычный 17 9 7 4 4 6" xfId="114"/>
    <cellStyle name="Обычный 17 9 7 4 4 7" xfId="121"/>
    <cellStyle name="Обычный 17 9 7 4 4 7 2" xfId="127"/>
    <cellStyle name="Обычный 17 9 7 4 4 8" xfId="125"/>
    <cellStyle name="Обычный 18" xfId="110"/>
    <cellStyle name="Обычный 19" xfId="111"/>
    <cellStyle name="Обычный 2" xfId="1"/>
    <cellStyle name="Обычный 2 11" xfId="118"/>
    <cellStyle name="Обычный 2 2" xfId="4"/>
    <cellStyle name="Обычный 2 2 2" xfId="67"/>
    <cellStyle name="Обычный 2 2 2 2" xfId="22"/>
    <cellStyle name="Обычный 2 2 2 2 2" xfId="73"/>
    <cellStyle name="Обычный 2 2 2 3" xfId="95"/>
    <cellStyle name="Обычный 2 2 3" xfId="79"/>
    <cellStyle name="Обычный 2 2 5" xfId="75"/>
    <cellStyle name="Обычный 2 3" xfId="33"/>
    <cellStyle name="Обычный 2 4" xfId="59"/>
    <cellStyle name="Обычный 2 4 2" xfId="17"/>
    <cellStyle name="Обычный 2 4 2 2" xfId="21"/>
    <cellStyle name="Обычный 2 4 2 2 2" xfId="80"/>
    <cellStyle name="Обычный 2 4 2 2 2 2" xfId="90"/>
    <cellStyle name="Обычный 2 4 2 2 2 3" xfId="93"/>
    <cellStyle name="Обычный 2 4 2 3" xfId="40"/>
    <cellStyle name="Обычный 2 5" xfId="72"/>
    <cellStyle name="Обычный 2 5 6" xfId="81"/>
    <cellStyle name="Обычный 2 5 6 2" xfId="91"/>
    <cellStyle name="Обычный 2 5 6 3" xfId="94"/>
    <cellStyle name="Обычный 2_Копия Заявка ИТС на 2011 Прочие товары" xfId="60"/>
    <cellStyle name="Обычный 20" xfId="117"/>
    <cellStyle name="Обычный 21" xfId="126"/>
    <cellStyle name="Обычный 3" xfId="5"/>
    <cellStyle name="Обычный 3 2" xfId="15"/>
    <cellStyle name="Обычный 3 2 2" xfId="62"/>
    <cellStyle name="Обычный 3 3" xfId="31"/>
    <cellStyle name="Обычный 3 3 2" xfId="49"/>
    <cellStyle name="Обычный 3 4" xfId="61"/>
    <cellStyle name="Обычный 4" xfId="8"/>
    <cellStyle name="Обычный 4 2" xfId="16"/>
    <cellStyle name="Обычный 4 2 2" xfId="24"/>
    <cellStyle name="Обычный 4 2 3" xfId="30"/>
    <cellStyle name="Обычный 4 2 3 2" xfId="38"/>
    <cellStyle name="Обычный 4 2 4" xfId="36"/>
    <cellStyle name="Обычный 4 3" xfId="63"/>
    <cellStyle name="Обычный 4 3 2" xfId="78"/>
    <cellStyle name="Обычный 4 3 2 2" xfId="92"/>
    <cellStyle name="Обычный 4 3 3" xfId="89"/>
    <cellStyle name="Обычный 4 3 4" xfId="99"/>
    <cellStyle name="Обычный 4 4" xfId="104"/>
    <cellStyle name="Обычный 4 6" xfId="68"/>
    <cellStyle name="Обычный 4 6 2" xfId="120"/>
    <cellStyle name="Обычный 4 7" xfId="100"/>
    <cellStyle name="Обычный 5" xfId="14"/>
    <cellStyle name="Обычный 5 2" xfId="23"/>
    <cellStyle name="Обычный 5 2 2" xfId="65"/>
    <cellStyle name="Обычный 5 2 3" xfId="116"/>
    <cellStyle name="Обычный 5 3" xfId="29"/>
    <cellStyle name="Обычный 5 3 2" xfId="37"/>
    <cellStyle name="Обычный 5 4" xfId="35"/>
    <cellStyle name="Обычный 5 5" xfId="44"/>
    <cellStyle name="Обычный 5 6" xfId="48"/>
    <cellStyle name="Обычный 5 7" xfId="64"/>
    <cellStyle name="Обычный 5 8" xfId="69"/>
    <cellStyle name="Обычный 5 9" xfId="86"/>
    <cellStyle name="Обычный 6" xfId="28"/>
    <cellStyle name="Обычный 6 2" xfId="39"/>
    <cellStyle name="Обычный 6 2 2" xfId="56"/>
    <cellStyle name="Обычный 6 3 4 2 3 9 7" xfId="82"/>
    <cellStyle name="Обычный 6 3 4 2 3 9 7 5" xfId="97"/>
    <cellStyle name="Обычный 6 3 4 2 3 9 7 5 2" xfId="102"/>
    <cellStyle name="Обычный 6 3 4 2 3 9 7 5 3" xfId="106"/>
    <cellStyle name="Обычный 6 3 4 2 3 9 7 5 4" xfId="108"/>
    <cellStyle name="Обычный 6 3 4 2 3 9 7 5 5" xfId="113"/>
    <cellStyle name="Обычный 6 3 4 2 3 9 7 5 5 2" xfId="123"/>
    <cellStyle name="Обычный 6 3 4 2 3 9 7 5 6" xfId="115"/>
    <cellStyle name="Обычный 6 3 4 2 3 9 7 5 7" xfId="122"/>
    <cellStyle name="Обычный 6 3 4 2 3 9 7 5 7 2" xfId="128"/>
    <cellStyle name="Обычный 7" xfId="3"/>
    <cellStyle name="Обычный 7 2" xfId="66"/>
    <cellStyle name="Обычный 8" xfId="34"/>
    <cellStyle name="Обычный 9" xfId="41"/>
    <cellStyle name="Обычный 9 2" xfId="50"/>
    <cellStyle name="Обычный 9 2 3" xfId="9"/>
    <cellStyle name="Процентный 5 2 3" xfId="11"/>
    <cellStyle name="Финансовый 10" xfId="77"/>
    <cellStyle name="Финансовый 11" xfId="87"/>
    <cellStyle name="Финансовый 2" xfId="2"/>
    <cellStyle name="Финансовый 2 2" xfId="12"/>
    <cellStyle name="Финансовый 2 2 2" xfId="19"/>
    <cellStyle name="Финансовый 2 2 3" xfId="57"/>
    <cellStyle name="Финансовый 2 21" xfId="98"/>
    <cellStyle name="Финансовый 2 3" xfId="18"/>
    <cellStyle name="Финансовый 2 3 2" xfId="83"/>
    <cellStyle name="Финансовый 2 4" xfId="32"/>
    <cellStyle name="Финансовый 3" xfId="7"/>
    <cellStyle name="Финансовый 4" xfId="13"/>
    <cellStyle name="Финансовый 5" xfId="42"/>
    <cellStyle name="Финансовый 6" xfId="46"/>
    <cellStyle name="Финансовый 6 2" xfId="20"/>
    <cellStyle name="Финансовый 6 3" xfId="52"/>
    <cellStyle name="Финансовый 7" xfId="54"/>
    <cellStyle name="Финансовый 7 2" xfId="74"/>
    <cellStyle name="Финансовый 7 2 3" xfId="10"/>
    <cellStyle name="Финансовый 7 3" xfId="76"/>
    <cellStyle name="Финансовый 7 4" xfId="88"/>
    <cellStyle name="Финансовый 8" xfId="55"/>
    <cellStyle name="Финансовый 9" xfId="70"/>
  </cellStyles>
  <dxfs count="2">
    <dxf>
      <font>
        <color rgb="FF9C0006"/>
      </font>
      <fill>
        <patternFill>
          <bgColor rgb="FFFFC7CE"/>
        </patternFill>
      </fill>
    </dxf>
    <dxf>
      <font>
        <color rgb="FF9C0006"/>
      </font>
      <fill>
        <patternFill>
          <bgColor rgb="FFFFC7CE"/>
        </patternFill>
      </fill>
    </dxf>
  </dxfs>
  <tableStyles count="0" defaultTableStyle="TableStyleMedium2" defaultPivotStyle="PivotStyleMedium9"/>
  <colors>
    <mruColors>
      <color rgb="FFCC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6.xml"/><Relationship Id="rId13" Type="http://schemas.openxmlformats.org/officeDocument/2006/relationships/sharedStrings" Target="sharedStrings.xml"/><Relationship Id="rId3" Type="http://schemas.openxmlformats.org/officeDocument/2006/relationships/externalLink" Target="externalLinks/externalLink1.xml"/><Relationship Id="rId7" Type="http://schemas.openxmlformats.org/officeDocument/2006/relationships/externalLink" Target="externalLinks/externalLink5.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4.xml"/><Relationship Id="rId11" Type="http://schemas.openxmlformats.org/officeDocument/2006/relationships/theme" Target="theme/theme1.xml"/><Relationship Id="rId5" Type="http://schemas.openxmlformats.org/officeDocument/2006/relationships/externalLink" Target="externalLinks/externalLink3.xml"/><Relationship Id="rId10" Type="http://schemas.openxmlformats.org/officeDocument/2006/relationships/externalLink" Target="externalLinks/externalLink8.xml"/><Relationship Id="rId4" Type="http://schemas.openxmlformats.org/officeDocument/2006/relationships/externalLink" Target="externalLinks/externalLink2.xml"/><Relationship Id="rId9" Type="http://schemas.openxmlformats.org/officeDocument/2006/relationships/externalLink" Target="externalLinks/externalLink7.xml"/><Relationship Id="rId14"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13</xdr:row>
      <xdr:rowOff>0</xdr:rowOff>
    </xdr:from>
    <xdr:to>
      <xdr:col>1</xdr:col>
      <xdr:colOff>104775</xdr:colOff>
      <xdr:row>15</xdr:row>
      <xdr:rowOff>469527</xdr:rowOff>
    </xdr:to>
    <xdr:sp macro="" textlink="">
      <xdr:nvSpPr>
        <xdr:cNvPr id="2" name="Text Box 4"/>
        <xdr:cNvSpPr txBox="1">
          <a:spLocks noChangeArrowheads="1"/>
        </xdr:cNvSpPr>
      </xdr:nvSpPr>
      <xdr:spPr bwMode="auto">
        <a:xfrm>
          <a:off x="495300" y="20850225"/>
          <a:ext cx="104775" cy="8505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15</xdr:row>
      <xdr:rowOff>469527</xdr:rowOff>
    </xdr:to>
    <xdr:sp macro="" textlink="">
      <xdr:nvSpPr>
        <xdr:cNvPr id="3" name="Text Box 5"/>
        <xdr:cNvSpPr txBox="1">
          <a:spLocks noChangeArrowheads="1"/>
        </xdr:cNvSpPr>
      </xdr:nvSpPr>
      <xdr:spPr bwMode="auto">
        <a:xfrm>
          <a:off x="495300" y="20850225"/>
          <a:ext cx="104775" cy="8505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15</xdr:row>
      <xdr:rowOff>469527</xdr:rowOff>
    </xdr:to>
    <xdr:sp macro="" textlink="">
      <xdr:nvSpPr>
        <xdr:cNvPr id="4" name="Text Box 1"/>
        <xdr:cNvSpPr txBox="1">
          <a:spLocks noChangeArrowheads="1"/>
        </xdr:cNvSpPr>
      </xdr:nvSpPr>
      <xdr:spPr bwMode="auto">
        <a:xfrm>
          <a:off x="495300" y="20850225"/>
          <a:ext cx="104775" cy="8505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15</xdr:row>
      <xdr:rowOff>469527</xdr:rowOff>
    </xdr:to>
    <xdr:sp macro="" textlink="">
      <xdr:nvSpPr>
        <xdr:cNvPr id="5" name="Text Box 2"/>
        <xdr:cNvSpPr txBox="1">
          <a:spLocks noChangeArrowheads="1"/>
        </xdr:cNvSpPr>
      </xdr:nvSpPr>
      <xdr:spPr bwMode="auto">
        <a:xfrm>
          <a:off x="495300" y="20850225"/>
          <a:ext cx="104775" cy="8505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15</xdr:row>
      <xdr:rowOff>469527</xdr:rowOff>
    </xdr:to>
    <xdr:sp macro="" textlink="">
      <xdr:nvSpPr>
        <xdr:cNvPr id="6" name="Text Box 4"/>
        <xdr:cNvSpPr txBox="1">
          <a:spLocks noChangeArrowheads="1"/>
        </xdr:cNvSpPr>
      </xdr:nvSpPr>
      <xdr:spPr bwMode="auto">
        <a:xfrm>
          <a:off x="495300" y="20850225"/>
          <a:ext cx="104775" cy="8505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15</xdr:row>
      <xdr:rowOff>469527</xdr:rowOff>
    </xdr:to>
    <xdr:sp macro="" textlink="">
      <xdr:nvSpPr>
        <xdr:cNvPr id="7" name="Text Box 5"/>
        <xdr:cNvSpPr txBox="1">
          <a:spLocks noChangeArrowheads="1"/>
        </xdr:cNvSpPr>
      </xdr:nvSpPr>
      <xdr:spPr bwMode="auto">
        <a:xfrm>
          <a:off x="495300" y="20850225"/>
          <a:ext cx="104775" cy="8505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15</xdr:row>
      <xdr:rowOff>469527</xdr:rowOff>
    </xdr:to>
    <xdr:sp macro="" textlink="">
      <xdr:nvSpPr>
        <xdr:cNvPr id="8" name="Text Box 1"/>
        <xdr:cNvSpPr txBox="1">
          <a:spLocks noChangeArrowheads="1"/>
        </xdr:cNvSpPr>
      </xdr:nvSpPr>
      <xdr:spPr bwMode="auto">
        <a:xfrm>
          <a:off x="495300" y="20850225"/>
          <a:ext cx="104775" cy="8505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15</xdr:row>
      <xdr:rowOff>469527</xdr:rowOff>
    </xdr:to>
    <xdr:sp macro="" textlink="">
      <xdr:nvSpPr>
        <xdr:cNvPr id="9" name="Text Box 2"/>
        <xdr:cNvSpPr txBox="1">
          <a:spLocks noChangeArrowheads="1"/>
        </xdr:cNvSpPr>
      </xdr:nvSpPr>
      <xdr:spPr bwMode="auto">
        <a:xfrm>
          <a:off x="495300" y="20850225"/>
          <a:ext cx="104775" cy="8505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15</xdr:row>
      <xdr:rowOff>469527</xdr:rowOff>
    </xdr:to>
    <xdr:sp macro="" textlink="">
      <xdr:nvSpPr>
        <xdr:cNvPr id="10" name="Text Box 4"/>
        <xdr:cNvSpPr txBox="1">
          <a:spLocks noChangeArrowheads="1"/>
        </xdr:cNvSpPr>
      </xdr:nvSpPr>
      <xdr:spPr bwMode="auto">
        <a:xfrm>
          <a:off x="495300" y="20850225"/>
          <a:ext cx="104775" cy="8505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15</xdr:row>
      <xdr:rowOff>469527</xdr:rowOff>
    </xdr:to>
    <xdr:sp macro="" textlink="">
      <xdr:nvSpPr>
        <xdr:cNvPr id="11" name="Text Box 5"/>
        <xdr:cNvSpPr txBox="1">
          <a:spLocks noChangeArrowheads="1"/>
        </xdr:cNvSpPr>
      </xdr:nvSpPr>
      <xdr:spPr bwMode="auto">
        <a:xfrm>
          <a:off x="495300" y="20850225"/>
          <a:ext cx="104775" cy="8505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15</xdr:row>
      <xdr:rowOff>469527</xdr:rowOff>
    </xdr:to>
    <xdr:sp macro="" textlink="">
      <xdr:nvSpPr>
        <xdr:cNvPr id="12" name="Text Box 1"/>
        <xdr:cNvSpPr txBox="1">
          <a:spLocks noChangeArrowheads="1"/>
        </xdr:cNvSpPr>
      </xdr:nvSpPr>
      <xdr:spPr bwMode="auto">
        <a:xfrm>
          <a:off x="495300" y="20850225"/>
          <a:ext cx="104775" cy="8505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15</xdr:row>
      <xdr:rowOff>469527</xdr:rowOff>
    </xdr:to>
    <xdr:sp macro="" textlink="">
      <xdr:nvSpPr>
        <xdr:cNvPr id="13" name="Text Box 2"/>
        <xdr:cNvSpPr txBox="1">
          <a:spLocks noChangeArrowheads="1"/>
        </xdr:cNvSpPr>
      </xdr:nvSpPr>
      <xdr:spPr bwMode="auto">
        <a:xfrm>
          <a:off x="495300" y="20850225"/>
          <a:ext cx="104775" cy="8505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15</xdr:row>
      <xdr:rowOff>469527</xdr:rowOff>
    </xdr:to>
    <xdr:sp macro="" textlink="">
      <xdr:nvSpPr>
        <xdr:cNvPr id="14" name="Text Box 4"/>
        <xdr:cNvSpPr txBox="1">
          <a:spLocks noChangeArrowheads="1"/>
        </xdr:cNvSpPr>
      </xdr:nvSpPr>
      <xdr:spPr bwMode="auto">
        <a:xfrm>
          <a:off x="495300" y="20850225"/>
          <a:ext cx="104775" cy="8505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15</xdr:row>
      <xdr:rowOff>469527</xdr:rowOff>
    </xdr:to>
    <xdr:sp macro="" textlink="">
      <xdr:nvSpPr>
        <xdr:cNvPr id="15" name="Text Box 5"/>
        <xdr:cNvSpPr txBox="1">
          <a:spLocks noChangeArrowheads="1"/>
        </xdr:cNvSpPr>
      </xdr:nvSpPr>
      <xdr:spPr bwMode="auto">
        <a:xfrm>
          <a:off x="495300" y="20850225"/>
          <a:ext cx="104775" cy="8505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15</xdr:row>
      <xdr:rowOff>340658</xdr:rowOff>
    </xdr:to>
    <xdr:sp macro="" textlink="">
      <xdr:nvSpPr>
        <xdr:cNvPr id="16" name="Text Box 1"/>
        <xdr:cNvSpPr txBox="1">
          <a:spLocks noChangeArrowheads="1"/>
        </xdr:cNvSpPr>
      </xdr:nvSpPr>
      <xdr:spPr bwMode="auto">
        <a:xfrm>
          <a:off x="495300" y="20850225"/>
          <a:ext cx="104775" cy="7216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15</xdr:row>
      <xdr:rowOff>340658</xdr:rowOff>
    </xdr:to>
    <xdr:sp macro="" textlink="">
      <xdr:nvSpPr>
        <xdr:cNvPr id="17" name="Text Box 2"/>
        <xdr:cNvSpPr txBox="1">
          <a:spLocks noChangeArrowheads="1"/>
        </xdr:cNvSpPr>
      </xdr:nvSpPr>
      <xdr:spPr bwMode="auto">
        <a:xfrm>
          <a:off x="495300" y="20850225"/>
          <a:ext cx="104775" cy="7216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15</xdr:row>
      <xdr:rowOff>340658</xdr:rowOff>
    </xdr:to>
    <xdr:sp macro="" textlink="">
      <xdr:nvSpPr>
        <xdr:cNvPr id="18" name="Text Box 4"/>
        <xdr:cNvSpPr txBox="1">
          <a:spLocks noChangeArrowheads="1"/>
        </xdr:cNvSpPr>
      </xdr:nvSpPr>
      <xdr:spPr bwMode="auto">
        <a:xfrm>
          <a:off x="495300" y="20850225"/>
          <a:ext cx="104775" cy="7216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15</xdr:row>
      <xdr:rowOff>340658</xdr:rowOff>
    </xdr:to>
    <xdr:sp macro="" textlink="">
      <xdr:nvSpPr>
        <xdr:cNvPr id="19" name="Text Box 5"/>
        <xdr:cNvSpPr txBox="1">
          <a:spLocks noChangeArrowheads="1"/>
        </xdr:cNvSpPr>
      </xdr:nvSpPr>
      <xdr:spPr bwMode="auto">
        <a:xfrm>
          <a:off x="495300" y="20850225"/>
          <a:ext cx="104775" cy="7216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15</xdr:row>
      <xdr:rowOff>340658</xdr:rowOff>
    </xdr:to>
    <xdr:sp macro="" textlink="">
      <xdr:nvSpPr>
        <xdr:cNvPr id="20" name="Text Box 1"/>
        <xdr:cNvSpPr txBox="1">
          <a:spLocks noChangeArrowheads="1"/>
        </xdr:cNvSpPr>
      </xdr:nvSpPr>
      <xdr:spPr bwMode="auto">
        <a:xfrm>
          <a:off x="495300" y="20850225"/>
          <a:ext cx="104775" cy="7216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15</xdr:row>
      <xdr:rowOff>340658</xdr:rowOff>
    </xdr:to>
    <xdr:sp macro="" textlink="">
      <xdr:nvSpPr>
        <xdr:cNvPr id="21" name="Text Box 2"/>
        <xdr:cNvSpPr txBox="1">
          <a:spLocks noChangeArrowheads="1"/>
        </xdr:cNvSpPr>
      </xdr:nvSpPr>
      <xdr:spPr bwMode="auto">
        <a:xfrm>
          <a:off x="495300" y="20850225"/>
          <a:ext cx="104775" cy="7216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15</xdr:row>
      <xdr:rowOff>340658</xdr:rowOff>
    </xdr:to>
    <xdr:sp macro="" textlink="">
      <xdr:nvSpPr>
        <xdr:cNvPr id="22" name="Text Box 4"/>
        <xdr:cNvSpPr txBox="1">
          <a:spLocks noChangeArrowheads="1"/>
        </xdr:cNvSpPr>
      </xdr:nvSpPr>
      <xdr:spPr bwMode="auto">
        <a:xfrm>
          <a:off x="495300" y="20850225"/>
          <a:ext cx="104775" cy="7216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15</xdr:row>
      <xdr:rowOff>340658</xdr:rowOff>
    </xdr:to>
    <xdr:sp macro="" textlink="">
      <xdr:nvSpPr>
        <xdr:cNvPr id="23" name="Text Box 5"/>
        <xdr:cNvSpPr txBox="1">
          <a:spLocks noChangeArrowheads="1"/>
        </xdr:cNvSpPr>
      </xdr:nvSpPr>
      <xdr:spPr bwMode="auto">
        <a:xfrm>
          <a:off x="495300" y="20850225"/>
          <a:ext cx="104775" cy="7216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15</xdr:row>
      <xdr:rowOff>340658</xdr:rowOff>
    </xdr:to>
    <xdr:sp macro="" textlink="">
      <xdr:nvSpPr>
        <xdr:cNvPr id="24" name="Text Box 1"/>
        <xdr:cNvSpPr txBox="1">
          <a:spLocks noChangeArrowheads="1"/>
        </xdr:cNvSpPr>
      </xdr:nvSpPr>
      <xdr:spPr bwMode="auto">
        <a:xfrm>
          <a:off x="495300" y="20850225"/>
          <a:ext cx="104775" cy="7216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15</xdr:row>
      <xdr:rowOff>340658</xdr:rowOff>
    </xdr:to>
    <xdr:sp macro="" textlink="">
      <xdr:nvSpPr>
        <xdr:cNvPr id="25" name="Text Box 2"/>
        <xdr:cNvSpPr txBox="1">
          <a:spLocks noChangeArrowheads="1"/>
        </xdr:cNvSpPr>
      </xdr:nvSpPr>
      <xdr:spPr bwMode="auto">
        <a:xfrm>
          <a:off x="495300" y="20850225"/>
          <a:ext cx="104775" cy="7216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15</xdr:row>
      <xdr:rowOff>340658</xdr:rowOff>
    </xdr:to>
    <xdr:sp macro="" textlink="">
      <xdr:nvSpPr>
        <xdr:cNvPr id="26" name="Text Box 4"/>
        <xdr:cNvSpPr txBox="1">
          <a:spLocks noChangeArrowheads="1"/>
        </xdr:cNvSpPr>
      </xdr:nvSpPr>
      <xdr:spPr bwMode="auto">
        <a:xfrm>
          <a:off x="495300" y="20850225"/>
          <a:ext cx="104775" cy="7216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15</xdr:row>
      <xdr:rowOff>340658</xdr:rowOff>
    </xdr:to>
    <xdr:sp macro="" textlink="">
      <xdr:nvSpPr>
        <xdr:cNvPr id="27" name="Text Box 5"/>
        <xdr:cNvSpPr txBox="1">
          <a:spLocks noChangeArrowheads="1"/>
        </xdr:cNvSpPr>
      </xdr:nvSpPr>
      <xdr:spPr bwMode="auto">
        <a:xfrm>
          <a:off x="495300" y="20850225"/>
          <a:ext cx="104775" cy="7216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15</xdr:row>
      <xdr:rowOff>340658</xdr:rowOff>
    </xdr:to>
    <xdr:sp macro="" textlink="">
      <xdr:nvSpPr>
        <xdr:cNvPr id="28" name="Text Box 1"/>
        <xdr:cNvSpPr txBox="1">
          <a:spLocks noChangeArrowheads="1"/>
        </xdr:cNvSpPr>
      </xdr:nvSpPr>
      <xdr:spPr bwMode="auto">
        <a:xfrm>
          <a:off x="495300" y="20850225"/>
          <a:ext cx="104775" cy="7216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15</xdr:row>
      <xdr:rowOff>340658</xdr:rowOff>
    </xdr:to>
    <xdr:sp macro="" textlink="">
      <xdr:nvSpPr>
        <xdr:cNvPr id="29" name="Text Box 2"/>
        <xdr:cNvSpPr txBox="1">
          <a:spLocks noChangeArrowheads="1"/>
        </xdr:cNvSpPr>
      </xdr:nvSpPr>
      <xdr:spPr bwMode="auto">
        <a:xfrm>
          <a:off x="495300" y="20850225"/>
          <a:ext cx="104775" cy="7216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15</xdr:row>
      <xdr:rowOff>340658</xdr:rowOff>
    </xdr:to>
    <xdr:sp macro="" textlink="">
      <xdr:nvSpPr>
        <xdr:cNvPr id="30" name="Text Box 4"/>
        <xdr:cNvSpPr txBox="1">
          <a:spLocks noChangeArrowheads="1"/>
        </xdr:cNvSpPr>
      </xdr:nvSpPr>
      <xdr:spPr bwMode="auto">
        <a:xfrm>
          <a:off x="495300" y="20850225"/>
          <a:ext cx="104775" cy="7216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15</xdr:row>
      <xdr:rowOff>340658</xdr:rowOff>
    </xdr:to>
    <xdr:sp macro="" textlink="">
      <xdr:nvSpPr>
        <xdr:cNvPr id="31" name="Text Box 5"/>
        <xdr:cNvSpPr txBox="1">
          <a:spLocks noChangeArrowheads="1"/>
        </xdr:cNvSpPr>
      </xdr:nvSpPr>
      <xdr:spPr bwMode="auto">
        <a:xfrm>
          <a:off x="495300" y="20850225"/>
          <a:ext cx="104775" cy="7216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15</xdr:row>
      <xdr:rowOff>340658</xdr:rowOff>
    </xdr:to>
    <xdr:sp macro="" textlink="">
      <xdr:nvSpPr>
        <xdr:cNvPr id="32" name="Text Box 1"/>
        <xdr:cNvSpPr txBox="1">
          <a:spLocks noChangeArrowheads="1"/>
        </xdr:cNvSpPr>
      </xdr:nvSpPr>
      <xdr:spPr bwMode="auto">
        <a:xfrm>
          <a:off x="495300" y="20850225"/>
          <a:ext cx="104775" cy="7216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15</xdr:row>
      <xdr:rowOff>340658</xdr:rowOff>
    </xdr:to>
    <xdr:sp macro="" textlink="">
      <xdr:nvSpPr>
        <xdr:cNvPr id="33" name="Text Box 2"/>
        <xdr:cNvSpPr txBox="1">
          <a:spLocks noChangeArrowheads="1"/>
        </xdr:cNvSpPr>
      </xdr:nvSpPr>
      <xdr:spPr bwMode="auto">
        <a:xfrm>
          <a:off x="495300" y="20850225"/>
          <a:ext cx="104775" cy="7216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15</xdr:row>
      <xdr:rowOff>340658</xdr:rowOff>
    </xdr:to>
    <xdr:sp macro="" textlink="">
      <xdr:nvSpPr>
        <xdr:cNvPr id="34" name="Text Box 4"/>
        <xdr:cNvSpPr txBox="1">
          <a:spLocks noChangeArrowheads="1"/>
        </xdr:cNvSpPr>
      </xdr:nvSpPr>
      <xdr:spPr bwMode="auto">
        <a:xfrm>
          <a:off x="495300" y="20850225"/>
          <a:ext cx="104775" cy="7216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15</xdr:row>
      <xdr:rowOff>340658</xdr:rowOff>
    </xdr:to>
    <xdr:sp macro="" textlink="">
      <xdr:nvSpPr>
        <xdr:cNvPr id="35" name="Text Box 5"/>
        <xdr:cNvSpPr txBox="1">
          <a:spLocks noChangeArrowheads="1"/>
        </xdr:cNvSpPr>
      </xdr:nvSpPr>
      <xdr:spPr bwMode="auto">
        <a:xfrm>
          <a:off x="495300" y="20850225"/>
          <a:ext cx="104775" cy="7216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428625</xdr:colOff>
      <xdr:row>14</xdr:row>
      <xdr:rowOff>180975</xdr:rowOff>
    </xdr:from>
    <xdr:to>
      <xdr:col>2</xdr:col>
      <xdr:colOff>533400</xdr:colOff>
      <xdr:row>19</xdr:row>
      <xdr:rowOff>104775</xdr:rowOff>
    </xdr:to>
    <xdr:sp macro="" textlink="">
      <xdr:nvSpPr>
        <xdr:cNvPr id="36" name="Text Box 5"/>
        <xdr:cNvSpPr txBox="1">
          <a:spLocks noChangeArrowheads="1"/>
        </xdr:cNvSpPr>
      </xdr:nvSpPr>
      <xdr:spPr bwMode="auto">
        <a:xfrm>
          <a:off x="3248025" y="21297900"/>
          <a:ext cx="104775" cy="12573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17</xdr:row>
      <xdr:rowOff>155202</xdr:rowOff>
    </xdr:to>
    <xdr:sp macro="" textlink="">
      <xdr:nvSpPr>
        <xdr:cNvPr id="37" name="Text Box 1"/>
        <xdr:cNvSpPr txBox="1">
          <a:spLocks noChangeArrowheads="1"/>
        </xdr:cNvSpPr>
      </xdr:nvSpPr>
      <xdr:spPr bwMode="auto">
        <a:xfrm>
          <a:off x="495300" y="20850225"/>
          <a:ext cx="104775" cy="125057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17</xdr:row>
      <xdr:rowOff>155202</xdr:rowOff>
    </xdr:to>
    <xdr:sp macro="" textlink="">
      <xdr:nvSpPr>
        <xdr:cNvPr id="38" name="Text Box 2"/>
        <xdr:cNvSpPr txBox="1">
          <a:spLocks noChangeArrowheads="1"/>
        </xdr:cNvSpPr>
      </xdr:nvSpPr>
      <xdr:spPr bwMode="auto">
        <a:xfrm>
          <a:off x="495300" y="20850225"/>
          <a:ext cx="104775" cy="125057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17</xdr:row>
      <xdr:rowOff>155202</xdr:rowOff>
    </xdr:to>
    <xdr:sp macro="" textlink="">
      <xdr:nvSpPr>
        <xdr:cNvPr id="39" name="Text Box 4"/>
        <xdr:cNvSpPr txBox="1">
          <a:spLocks noChangeArrowheads="1"/>
        </xdr:cNvSpPr>
      </xdr:nvSpPr>
      <xdr:spPr bwMode="auto">
        <a:xfrm>
          <a:off x="495300" y="20850225"/>
          <a:ext cx="104775" cy="125057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17</xdr:row>
      <xdr:rowOff>155202</xdr:rowOff>
    </xdr:to>
    <xdr:sp macro="" textlink="">
      <xdr:nvSpPr>
        <xdr:cNvPr id="40" name="Text Box 5"/>
        <xdr:cNvSpPr txBox="1">
          <a:spLocks noChangeArrowheads="1"/>
        </xdr:cNvSpPr>
      </xdr:nvSpPr>
      <xdr:spPr bwMode="auto">
        <a:xfrm>
          <a:off x="495300" y="20850225"/>
          <a:ext cx="104775" cy="125057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17</xdr:row>
      <xdr:rowOff>155202</xdr:rowOff>
    </xdr:to>
    <xdr:sp macro="" textlink="">
      <xdr:nvSpPr>
        <xdr:cNvPr id="41" name="Text Box 1"/>
        <xdr:cNvSpPr txBox="1">
          <a:spLocks noChangeArrowheads="1"/>
        </xdr:cNvSpPr>
      </xdr:nvSpPr>
      <xdr:spPr bwMode="auto">
        <a:xfrm>
          <a:off x="495300" y="20850225"/>
          <a:ext cx="104775" cy="125057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17</xdr:row>
      <xdr:rowOff>155202</xdr:rowOff>
    </xdr:to>
    <xdr:sp macro="" textlink="">
      <xdr:nvSpPr>
        <xdr:cNvPr id="42" name="Text Box 2"/>
        <xdr:cNvSpPr txBox="1">
          <a:spLocks noChangeArrowheads="1"/>
        </xdr:cNvSpPr>
      </xdr:nvSpPr>
      <xdr:spPr bwMode="auto">
        <a:xfrm>
          <a:off x="495300" y="20850225"/>
          <a:ext cx="104775" cy="125057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17</xdr:row>
      <xdr:rowOff>155202</xdr:rowOff>
    </xdr:to>
    <xdr:sp macro="" textlink="">
      <xdr:nvSpPr>
        <xdr:cNvPr id="43" name="Text Box 4"/>
        <xdr:cNvSpPr txBox="1">
          <a:spLocks noChangeArrowheads="1"/>
        </xdr:cNvSpPr>
      </xdr:nvSpPr>
      <xdr:spPr bwMode="auto">
        <a:xfrm>
          <a:off x="495300" y="20850225"/>
          <a:ext cx="104775" cy="125057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17</xdr:row>
      <xdr:rowOff>155202</xdr:rowOff>
    </xdr:to>
    <xdr:sp macro="" textlink="">
      <xdr:nvSpPr>
        <xdr:cNvPr id="44" name="Text Box 5"/>
        <xdr:cNvSpPr txBox="1">
          <a:spLocks noChangeArrowheads="1"/>
        </xdr:cNvSpPr>
      </xdr:nvSpPr>
      <xdr:spPr bwMode="auto">
        <a:xfrm>
          <a:off x="495300" y="20850225"/>
          <a:ext cx="104775" cy="125057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17</xdr:row>
      <xdr:rowOff>155202</xdr:rowOff>
    </xdr:to>
    <xdr:sp macro="" textlink="">
      <xdr:nvSpPr>
        <xdr:cNvPr id="45" name="Text Box 1"/>
        <xdr:cNvSpPr txBox="1">
          <a:spLocks noChangeArrowheads="1"/>
        </xdr:cNvSpPr>
      </xdr:nvSpPr>
      <xdr:spPr bwMode="auto">
        <a:xfrm>
          <a:off x="495300" y="20850225"/>
          <a:ext cx="104775" cy="125057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17</xdr:row>
      <xdr:rowOff>155202</xdr:rowOff>
    </xdr:to>
    <xdr:sp macro="" textlink="">
      <xdr:nvSpPr>
        <xdr:cNvPr id="46" name="Text Box 2"/>
        <xdr:cNvSpPr txBox="1">
          <a:spLocks noChangeArrowheads="1"/>
        </xdr:cNvSpPr>
      </xdr:nvSpPr>
      <xdr:spPr bwMode="auto">
        <a:xfrm>
          <a:off x="495300" y="20850225"/>
          <a:ext cx="104775" cy="125057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17</xdr:row>
      <xdr:rowOff>155202</xdr:rowOff>
    </xdr:to>
    <xdr:sp macro="" textlink="">
      <xdr:nvSpPr>
        <xdr:cNvPr id="47" name="Text Box 4"/>
        <xdr:cNvSpPr txBox="1">
          <a:spLocks noChangeArrowheads="1"/>
        </xdr:cNvSpPr>
      </xdr:nvSpPr>
      <xdr:spPr bwMode="auto">
        <a:xfrm>
          <a:off x="495300" y="20850225"/>
          <a:ext cx="104775" cy="125057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17</xdr:row>
      <xdr:rowOff>155202</xdr:rowOff>
    </xdr:to>
    <xdr:sp macro="" textlink="">
      <xdr:nvSpPr>
        <xdr:cNvPr id="48" name="Text Box 5"/>
        <xdr:cNvSpPr txBox="1">
          <a:spLocks noChangeArrowheads="1"/>
        </xdr:cNvSpPr>
      </xdr:nvSpPr>
      <xdr:spPr bwMode="auto">
        <a:xfrm>
          <a:off x="495300" y="20850225"/>
          <a:ext cx="104775" cy="125057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16</xdr:row>
      <xdr:rowOff>168649</xdr:rowOff>
    </xdr:to>
    <xdr:sp macro="" textlink="">
      <xdr:nvSpPr>
        <xdr:cNvPr id="49" name="Text Box 1"/>
        <xdr:cNvSpPr txBox="1">
          <a:spLocks noChangeArrowheads="1"/>
        </xdr:cNvSpPr>
      </xdr:nvSpPr>
      <xdr:spPr bwMode="auto">
        <a:xfrm>
          <a:off x="495300" y="20850225"/>
          <a:ext cx="104775" cy="107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16</xdr:row>
      <xdr:rowOff>168649</xdr:rowOff>
    </xdr:to>
    <xdr:sp macro="" textlink="">
      <xdr:nvSpPr>
        <xdr:cNvPr id="50" name="Text Box 2"/>
        <xdr:cNvSpPr txBox="1">
          <a:spLocks noChangeArrowheads="1"/>
        </xdr:cNvSpPr>
      </xdr:nvSpPr>
      <xdr:spPr bwMode="auto">
        <a:xfrm>
          <a:off x="495300" y="20850225"/>
          <a:ext cx="104775" cy="107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16</xdr:row>
      <xdr:rowOff>168649</xdr:rowOff>
    </xdr:to>
    <xdr:sp macro="" textlink="">
      <xdr:nvSpPr>
        <xdr:cNvPr id="51" name="Text Box 4"/>
        <xdr:cNvSpPr txBox="1">
          <a:spLocks noChangeArrowheads="1"/>
        </xdr:cNvSpPr>
      </xdr:nvSpPr>
      <xdr:spPr bwMode="auto">
        <a:xfrm>
          <a:off x="495300" y="20850225"/>
          <a:ext cx="104775" cy="107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16</xdr:row>
      <xdr:rowOff>168649</xdr:rowOff>
    </xdr:to>
    <xdr:sp macro="" textlink="">
      <xdr:nvSpPr>
        <xdr:cNvPr id="52" name="Text Box 5"/>
        <xdr:cNvSpPr txBox="1">
          <a:spLocks noChangeArrowheads="1"/>
        </xdr:cNvSpPr>
      </xdr:nvSpPr>
      <xdr:spPr bwMode="auto">
        <a:xfrm>
          <a:off x="495300" y="20850225"/>
          <a:ext cx="104775" cy="107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16</xdr:row>
      <xdr:rowOff>168649</xdr:rowOff>
    </xdr:to>
    <xdr:sp macro="" textlink="">
      <xdr:nvSpPr>
        <xdr:cNvPr id="53" name="Text Box 1"/>
        <xdr:cNvSpPr txBox="1">
          <a:spLocks noChangeArrowheads="1"/>
        </xdr:cNvSpPr>
      </xdr:nvSpPr>
      <xdr:spPr bwMode="auto">
        <a:xfrm>
          <a:off x="495300" y="20850225"/>
          <a:ext cx="104775" cy="107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16</xdr:row>
      <xdr:rowOff>168649</xdr:rowOff>
    </xdr:to>
    <xdr:sp macro="" textlink="">
      <xdr:nvSpPr>
        <xdr:cNvPr id="54" name="Text Box 2"/>
        <xdr:cNvSpPr txBox="1">
          <a:spLocks noChangeArrowheads="1"/>
        </xdr:cNvSpPr>
      </xdr:nvSpPr>
      <xdr:spPr bwMode="auto">
        <a:xfrm>
          <a:off x="495300" y="20850225"/>
          <a:ext cx="104775" cy="107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16</xdr:row>
      <xdr:rowOff>168649</xdr:rowOff>
    </xdr:to>
    <xdr:sp macro="" textlink="">
      <xdr:nvSpPr>
        <xdr:cNvPr id="55" name="Text Box 4"/>
        <xdr:cNvSpPr txBox="1">
          <a:spLocks noChangeArrowheads="1"/>
        </xdr:cNvSpPr>
      </xdr:nvSpPr>
      <xdr:spPr bwMode="auto">
        <a:xfrm>
          <a:off x="495300" y="20850225"/>
          <a:ext cx="104775" cy="107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16</xdr:row>
      <xdr:rowOff>168649</xdr:rowOff>
    </xdr:to>
    <xdr:sp macro="" textlink="">
      <xdr:nvSpPr>
        <xdr:cNvPr id="56" name="Text Box 5"/>
        <xdr:cNvSpPr txBox="1">
          <a:spLocks noChangeArrowheads="1"/>
        </xdr:cNvSpPr>
      </xdr:nvSpPr>
      <xdr:spPr bwMode="auto">
        <a:xfrm>
          <a:off x="495300" y="20850225"/>
          <a:ext cx="104775" cy="107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16</xdr:row>
      <xdr:rowOff>168649</xdr:rowOff>
    </xdr:to>
    <xdr:sp macro="" textlink="">
      <xdr:nvSpPr>
        <xdr:cNvPr id="57" name="Text Box 1"/>
        <xdr:cNvSpPr txBox="1">
          <a:spLocks noChangeArrowheads="1"/>
        </xdr:cNvSpPr>
      </xdr:nvSpPr>
      <xdr:spPr bwMode="auto">
        <a:xfrm>
          <a:off x="495300" y="20850225"/>
          <a:ext cx="104775" cy="107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16</xdr:row>
      <xdr:rowOff>168649</xdr:rowOff>
    </xdr:to>
    <xdr:sp macro="" textlink="">
      <xdr:nvSpPr>
        <xdr:cNvPr id="58" name="Text Box 2"/>
        <xdr:cNvSpPr txBox="1">
          <a:spLocks noChangeArrowheads="1"/>
        </xdr:cNvSpPr>
      </xdr:nvSpPr>
      <xdr:spPr bwMode="auto">
        <a:xfrm>
          <a:off x="495300" y="20850225"/>
          <a:ext cx="104775" cy="107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16</xdr:row>
      <xdr:rowOff>168649</xdr:rowOff>
    </xdr:to>
    <xdr:sp macro="" textlink="">
      <xdr:nvSpPr>
        <xdr:cNvPr id="59" name="Text Box 4"/>
        <xdr:cNvSpPr txBox="1">
          <a:spLocks noChangeArrowheads="1"/>
        </xdr:cNvSpPr>
      </xdr:nvSpPr>
      <xdr:spPr bwMode="auto">
        <a:xfrm>
          <a:off x="495300" y="20850225"/>
          <a:ext cx="104775" cy="107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16</xdr:row>
      <xdr:rowOff>168649</xdr:rowOff>
    </xdr:to>
    <xdr:sp macro="" textlink="">
      <xdr:nvSpPr>
        <xdr:cNvPr id="60" name="Text Box 5"/>
        <xdr:cNvSpPr txBox="1">
          <a:spLocks noChangeArrowheads="1"/>
        </xdr:cNvSpPr>
      </xdr:nvSpPr>
      <xdr:spPr bwMode="auto">
        <a:xfrm>
          <a:off x="495300" y="20850225"/>
          <a:ext cx="104775" cy="107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16</xdr:row>
      <xdr:rowOff>168649</xdr:rowOff>
    </xdr:to>
    <xdr:sp macro="" textlink="">
      <xdr:nvSpPr>
        <xdr:cNvPr id="61" name="Text Box 1"/>
        <xdr:cNvSpPr txBox="1">
          <a:spLocks noChangeArrowheads="1"/>
        </xdr:cNvSpPr>
      </xdr:nvSpPr>
      <xdr:spPr bwMode="auto">
        <a:xfrm>
          <a:off x="495300" y="20850225"/>
          <a:ext cx="104775" cy="107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16</xdr:row>
      <xdr:rowOff>168649</xdr:rowOff>
    </xdr:to>
    <xdr:sp macro="" textlink="">
      <xdr:nvSpPr>
        <xdr:cNvPr id="62" name="Text Box 2"/>
        <xdr:cNvSpPr txBox="1">
          <a:spLocks noChangeArrowheads="1"/>
        </xdr:cNvSpPr>
      </xdr:nvSpPr>
      <xdr:spPr bwMode="auto">
        <a:xfrm>
          <a:off x="495300" y="20850225"/>
          <a:ext cx="104775" cy="107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16</xdr:row>
      <xdr:rowOff>168649</xdr:rowOff>
    </xdr:to>
    <xdr:sp macro="" textlink="">
      <xdr:nvSpPr>
        <xdr:cNvPr id="63" name="Text Box 4"/>
        <xdr:cNvSpPr txBox="1">
          <a:spLocks noChangeArrowheads="1"/>
        </xdr:cNvSpPr>
      </xdr:nvSpPr>
      <xdr:spPr bwMode="auto">
        <a:xfrm>
          <a:off x="495300" y="20850225"/>
          <a:ext cx="104775" cy="107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16</xdr:row>
      <xdr:rowOff>168649</xdr:rowOff>
    </xdr:to>
    <xdr:sp macro="" textlink="">
      <xdr:nvSpPr>
        <xdr:cNvPr id="64" name="Text Box 5"/>
        <xdr:cNvSpPr txBox="1">
          <a:spLocks noChangeArrowheads="1"/>
        </xdr:cNvSpPr>
      </xdr:nvSpPr>
      <xdr:spPr bwMode="auto">
        <a:xfrm>
          <a:off x="495300" y="20850225"/>
          <a:ext cx="104775" cy="107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16</xdr:row>
      <xdr:rowOff>168649</xdr:rowOff>
    </xdr:to>
    <xdr:sp macro="" textlink="">
      <xdr:nvSpPr>
        <xdr:cNvPr id="65" name="Text Box 1"/>
        <xdr:cNvSpPr txBox="1">
          <a:spLocks noChangeArrowheads="1"/>
        </xdr:cNvSpPr>
      </xdr:nvSpPr>
      <xdr:spPr bwMode="auto">
        <a:xfrm>
          <a:off x="495300" y="20850225"/>
          <a:ext cx="104775" cy="107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16</xdr:row>
      <xdr:rowOff>168649</xdr:rowOff>
    </xdr:to>
    <xdr:sp macro="" textlink="">
      <xdr:nvSpPr>
        <xdr:cNvPr id="66" name="Text Box 2"/>
        <xdr:cNvSpPr txBox="1">
          <a:spLocks noChangeArrowheads="1"/>
        </xdr:cNvSpPr>
      </xdr:nvSpPr>
      <xdr:spPr bwMode="auto">
        <a:xfrm>
          <a:off x="495300" y="20850225"/>
          <a:ext cx="104775" cy="107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16</xdr:row>
      <xdr:rowOff>168649</xdr:rowOff>
    </xdr:to>
    <xdr:sp macro="" textlink="">
      <xdr:nvSpPr>
        <xdr:cNvPr id="67" name="Text Box 4"/>
        <xdr:cNvSpPr txBox="1">
          <a:spLocks noChangeArrowheads="1"/>
        </xdr:cNvSpPr>
      </xdr:nvSpPr>
      <xdr:spPr bwMode="auto">
        <a:xfrm>
          <a:off x="495300" y="20850225"/>
          <a:ext cx="104775" cy="107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16</xdr:row>
      <xdr:rowOff>168649</xdr:rowOff>
    </xdr:to>
    <xdr:sp macro="" textlink="">
      <xdr:nvSpPr>
        <xdr:cNvPr id="68" name="Text Box 5"/>
        <xdr:cNvSpPr txBox="1">
          <a:spLocks noChangeArrowheads="1"/>
        </xdr:cNvSpPr>
      </xdr:nvSpPr>
      <xdr:spPr bwMode="auto">
        <a:xfrm>
          <a:off x="495300" y="20850225"/>
          <a:ext cx="104775" cy="107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16</xdr:row>
      <xdr:rowOff>149599</xdr:rowOff>
    </xdr:to>
    <xdr:sp macro="" textlink="">
      <xdr:nvSpPr>
        <xdr:cNvPr id="69" name="Text Box 1"/>
        <xdr:cNvSpPr txBox="1">
          <a:spLocks noChangeArrowheads="1"/>
        </xdr:cNvSpPr>
      </xdr:nvSpPr>
      <xdr:spPr bwMode="auto">
        <a:xfrm>
          <a:off x="495300" y="20850225"/>
          <a:ext cx="104775" cy="105447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16</xdr:row>
      <xdr:rowOff>149599</xdr:rowOff>
    </xdr:to>
    <xdr:sp macro="" textlink="">
      <xdr:nvSpPr>
        <xdr:cNvPr id="70" name="Text Box 2"/>
        <xdr:cNvSpPr txBox="1">
          <a:spLocks noChangeArrowheads="1"/>
        </xdr:cNvSpPr>
      </xdr:nvSpPr>
      <xdr:spPr bwMode="auto">
        <a:xfrm>
          <a:off x="495300" y="20850225"/>
          <a:ext cx="104775" cy="105447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16</xdr:row>
      <xdr:rowOff>149599</xdr:rowOff>
    </xdr:to>
    <xdr:sp macro="" textlink="">
      <xdr:nvSpPr>
        <xdr:cNvPr id="71" name="Text Box 4"/>
        <xdr:cNvSpPr txBox="1">
          <a:spLocks noChangeArrowheads="1"/>
        </xdr:cNvSpPr>
      </xdr:nvSpPr>
      <xdr:spPr bwMode="auto">
        <a:xfrm>
          <a:off x="495300" y="20850225"/>
          <a:ext cx="104775" cy="105447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16</xdr:row>
      <xdr:rowOff>149599</xdr:rowOff>
    </xdr:to>
    <xdr:sp macro="" textlink="">
      <xdr:nvSpPr>
        <xdr:cNvPr id="72" name="Text Box 5"/>
        <xdr:cNvSpPr txBox="1">
          <a:spLocks noChangeArrowheads="1"/>
        </xdr:cNvSpPr>
      </xdr:nvSpPr>
      <xdr:spPr bwMode="auto">
        <a:xfrm>
          <a:off x="495300" y="20850225"/>
          <a:ext cx="104775" cy="105447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16</xdr:row>
      <xdr:rowOff>149599</xdr:rowOff>
    </xdr:to>
    <xdr:sp macro="" textlink="">
      <xdr:nvSpPr>
        <xdr:cNvPr id="73" name="Text Box 1"/>
        <xdr:cNvSpPr txBox="1">
          <a:spLocks noChangeArrowheads="1"/>
        </xdr:cNvSpPr>
      </xdr:nvSpPr>
      <xdr:spPr bwMode="auto">
        <a:xfrm>
          <a:off x="495300" y="20850225"/>
          <a:ext cx="104775" cy="105447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16</xdr:row>
      <xdr:rowOff>149599</xdr:rowOff>
    </xdr:to>
    <xdr:sp macro="" textlink="">
      <xdr:nvSpPr>
        <xdr:cNvPr id="74" name="Text Box 2"/>
        <xdr:cNvSpPr txBox="1">
          <a:spLocks noChangeArrowheads="1"/>
        </xdr:cNvSpPr>
      </xdr:nvSpPr>
      <xdr:spPr bwMode="auto">
        <a:xfrm>
          <a:off x="495300" y="20850225"/>
          <a:ext cx="104775" cy="105447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16</xdr:row>
      <xdr:rowOff>149599</xdr:rowOff>
    </xdr:to>
    <xdr:sp macro="" textlink="">
      <xdr:nvSpPr>
        <xdr:cNvPr id="75" name="Text Box 4"/>
        <xdr:cNvSpPr txBox="1">
          <a:spLocks noChangeArrowheads="1"/>
        </xdr:cNvSpPr>
      </xdr:nvSpPr>
      <xdr:spPr bwMode="auto">
        <a:xfrm>
          <a:off x="495300" y="20850225"/>
          <a:ext cx="104775" cy="105447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16</xdr:row>
      <xdr:rowOff>149599</xdr:rowOff>
    </xdr:to>
    <xdr:sp macro="" textlink="">
      <xdr:nvSpPr>
        <xdr:cNvPr id="76" name="Text Box 5"/>
        <xdr:cNvSpPr txBox="1">
          <a:spLocks noChangeArrowheads="1"/>
        </xdr:cNvSpPr>
      </xdr:nvSpPr>
      <xdr:spPr bwMode="auto">
        <a:xfrm>
          <a:off x="495300" y="20850225"/>
          <a:ext cx="104775" cy="105447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16</xdr:row>
      <xdr:rowOff>149599</xdr:rowOff>
    </xdr:to>
    <xdr:sp macro="" textlink="">
      <xdr:nvSpPr>
        <xdr:cNvPr id="77" name="Text Box 1"/>
        <xdr:cNvSpPr txBox="1">
          <a:spLocks noChangeArrowheads="1"/>
        </xdr:cNvSpPr>
      </xdr:nvSpPr>
      <xdr:spPr bwMode="auto">
        <a:xfrm>
          <a:off x="495300" y="20850225"/>
          <a:ext cx="104775" cy="105447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16</xdr:row>
      <xdr:rowOff>149599</xdr:rowOff>
    </xdr:to>
    <xdr:sp macro="" textlink="">
      <xdr:nvSpPr>
        <xdr:cNvPr id="78" name="Text Box 2"/>
        <xdr:cNvSpPr txBox="1">
          <a:spLocks noChangeArrowheads="1"/>
        </xdr:cNvSpPr>
      </xdr:nvSpPr>
      <xdr:spPr bwMode="auto">
        <a:xfrm>
          <a:off x="495300" y="20850225"/>
          <a:ext cx="104775" cy="105447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16</xdr:row>
      <xdr:rowOff>149599</xdr:rowOff>
    </xdr:to>
    <xdr:sp macro="" textlink="">
      <xdr:nvSpPr>
        <xdr:cNvPr id="79" name="Text Box 4"/>
        <xdr:cNvSpPr txBox="1">
          <a:spLocks noChangeArrowheads="1"/>
        </xdr:cNvSpPr>
      </xdr:nvSpPr>
      <xdr:spPr bwMode="auto">
        <a:xfrm>
          <a:off x="495300" y="20850225"/>
          <a:ext cx="104775" cy="105447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16</xdr:row>
      <xdr:rowOff>149599</xdr:rowOff>
    </xdr:to>
    <xdr:sp macro="" textlink="">
      <xdr:nvSpPr>
        <xdr:cNvPr id="80" name="Text Box 5"/>
        <xdr:cNvSpPr txBox="1">
          <a:spLocks noChangeArrowheads="1"/>
        </xdr:cNvSpPr>
      </xdr:nvSpPr>
      <xdr:spPr bwMode="auto">
        <a:xfrm>
          <a:off x="495300" y="20850225"/>
          <a:ext cx="104775" cy="105447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16</xdr:row>
      <xdr:rowOff>149599</xdr:rowOff>
    </xdr:to>
    <xdr:sp macro="" textlink="">
      <xdr:nvSpPr>
        <xdr:cNvPr id="81" name="Text Box 1"/>
        <xdr:cNvSpPr txBox="1">
          <a:spLocks noChangeArrowheads="1"/>
        </xdr:cNvSpPr>
      </xdr:nvSpPr>
      <xdr:spPr bwMode="auto">
        <a:xfrm>
          <a:off x="495300" y="20850225"/>
          <a:ext cx="104775" cy="105447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16</xdr:row>
      <xdr:rowOff>149599</xdr:rowOff>
    </xdr:to>
    <xdr:sp macro="" textlink="">
      <xdr:nvSpPr>
        <xdr:cNvPr id="82" name="Text Box 2"/>
        <xdr:cNvSpPr txBox="1">
          <a:spLocks noChangeArrowheads="1"/>
        </xdr:cNvSpPr>
      </xdr:nvSpPr>
      <xdr:spPr bwMode="auto">
        <a:xfrm>
          <a:off x="495300" y="20850225"/>
          <a:ext cx="104775" cy="105447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16</xdr:row>
      <xdr:rowOff>149599</xdr:rowOff>
    </xdr:to>
    <xdr:sp macro="" textlink="">
      <xdr:nvSpPr>
        <xdr:cNvPr id="83" name="Text Box 4"/>
        <xdr:cNvSpPr txBox="1">
          <a:spLocks noChangeArrowheads="1"/>
        </xdr:cNvSpPr>
      </xdr:nvSpPr>
      <xdr:spPr bwMode="auto">
        <a:xfrm>
          <a:off x="495300" y="20850225"/>
          <a:ext cx="104775" cy="105447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16</xdr:row>
      <xdr:rowOff>149599</xdr:rowOff>
    </xdr:to>
    <xdr:sp macro="" textlink="">
      <xdr:nvSpPr>
        <xdr:cNvPr id="84" name="Text Box 5"/>
        <xdr:cNvSpPr txBox="1">
          <a:spLocks noChangeArrowheads="1"/>
        </xdr:cNvSpPr>
      </xdr:nvSpPr>
      <xdr:spPr bwMode="auto">
        <a:xfrm>
          <a:off x="495300" y="20850225"/>
          <a:ext cx="104775" cy="105447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16</xdr:row>
      <xdr:rowOff>149599</xdr:rowOff>
    </xdr:to>
    <xdr:sp macro="" textlink="">
      <xdr:nvSpPr>
        <xdr:cNvPr id="85" name="Text Box 1"/>
        <xdr:cNvSpPr txBox="1">
          <a:spLocks noChangeArrowheads="1"/>
        </xdr:cNvSpPr>
      </xdr:nvSpPr>
      <xdr:spPr bwMode="auto">
        <a:xfrm>
          <a:off x="495300" y="20850225"/>
          <a:ext cx="104775" cy="105447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16</xdr:row>
      <xdr:rowOff>149599</xdr:rowOff>
    </xdr:to>
    <xdr:sp macro="" textlink="">
      <xdr:nvSpPr>
        <xdr:cNvPr id="86" name="Text Box 2"/>
        <xdr:cNvSpPr txBox="1">
          <a:spLocks noChangeArrowheads="1"/>
        </xdr:cNvSpPr>
      </xdr:nvSpPr>
      <xdr:spPr bwMode="auto">
        <a:xfrm>
          <a:off x="495300" y="20850225"/>
          <a:ext cx="104775" cy="105447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16</xdr:row>
      <xdr:rowOff>149599</xdr:rowOff>
    </xdr:to>
    <xdr:sp macro="" textlink="">
      <xdr:nvSpPr>
        <xdr:cNvPr id="87" name="Text Box 4"/>
        <xdr:cNvSpPr txBox="1">
          <a:spLocks noChangeArrowheads="1"/>
        </xdr:cNvSpPr>
      </xdr:nvSpPr>
      <xdr:spPr bwMode="auto">
        <a:xfrm>
          <a:off x="495300" y="20850225"/>
          <a:ext cx="104775" cy="105447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16</xdr:row>
      <xdr:rowOff>149599</xdr:rowOff>
    </xdr:to>
    <xdr:sp macro="" textlink="">
      <xdr:nvSpPr>
        <xdr:cNvPr id="88" name="Text Box 5"/>
        <xdr:cNvSpPr txBox="1">
          <a:spLocks noChangeArrowheads="1"/>
        </xdr:cNvSpPr>
      </xdr:nvSpPr>
      <xdr:spPr bwMode="auto">
        <a:xfrm>
          <a:off x="495300" y="20850225"/>
          <a:ext cx="104775" cy="105447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16</xdr:row>
      <xdr:rowOff>168649</xdr:rowOff>
    </xdr:to>
    <xdr:sp macro="" textlink="">
      <xdr:nvSpPr>
        <xdr:cNvPr id="89" name="Text Box 1"/>
        <xdr:cNvSpPr txBox="1">
          <a:spLocks noChangeArrowheads="1"/>
        </xdr:cNvSpPr>
      </xdr:nvSpPr>
      <xdr:spPr bwMode="auto">
        <a:xfrm>
          <a:off x="495300" y="20850225"/>
          <a:ext cx="104775" cy="107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16</xdr:row>
      <xdr:rowOff>168649</xdr:rowOff>
    </xdr:to>
    <xdr:sp macro="" textlink="">
      <xdr:nvSpPr>
        <xdr:cNvPr id="90" name="Text Box 2"/>
        <xdr:cNvSpPr txBox="1">
          <a:spLocks noChangeArrowheads="1"/>
        </xdr:cNvSpPr>
      </xdr:nvSpPr>
      <xdr:spPr bwMode="auto">
        <a:xfrm>
          <a:off x="495300" y="20850225"/>
          <a:ext cx="104775" cy="107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16</xdr:row>
      <xdr:rowOff>168649</xdr:rowOff>
    </xdr:to>
    <xdr:sp macro="" textlink="">
      <xdr:nvSpPr>
        <xdr:cNvPr id="91" name="Text Box 4"/>
        <xdr:cNvSpPr txBox="1">
          <a:spLocks noChangeArrowheads="1"/>
        </xdr:cNvSpPr>
      </xdr:nvSpPr>
      <xdr:spPr bwMode="auto">
        <a:xfrm>
          <a:off x="495300" y="20850225"/>
          <a:ext cx="104775" cy="107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16</xdr:row>
      <xdr:rowOff>168649</xdr:rowOff>
    </xdr:to>
    <xdr:sp macro="" textlink="">
      <xdr:nvSpPr>
        <xdr:cNvPr id="92" name="Text Box 5"/>
        <xdr:cNvSpPr txBox="1">
          <a:spLocks noChangeArrowheads="1"/>
        </xdr:cNvSpPr>
      </xdr:nvSpPr>
      <xdr:spPr bwMode="auto">
        <a:xfrm>
          <a:off x="495300" y="20850225"/>
          <a:ext cx="104775" cy="107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16</xdr:row>
      <xdr:rowOff>168649</xdr:rowOff>
    </xdr:to>
    <xdr:sp macro="" textlink="">
      <xdr:nvSpPr>
        <xdr:cNvPr id="93" name="Text Box 1"/>
        <xdr:cNvSpPr txBox="1">
          <a:spLocks noChangeArrowheads="1"/>
        </xdr:cNvSpPr>
      </xdr:nvSpPr>
      <xdr:spPr bwMode="auto">
        <a:xfrm>
          <a:off x="495300" y="20850225"/>
          <a:ext cx="104775" cy="107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16</xdr:row>
      <xdr:rowOff>168649</xdr:rowOff>
    </xdr:to>
    <xdr:sp macro="" textlink="">
      <xdr:nvSpPr>
        <xdr:cNvPr id="94" name="Text Box 2"/>
        <xdr:cNvSpPr txBox="1">
          <a:spLocks noChangeArrowheads="1"/>
        </xdr:cNvSpPr>
      </xdr:nvSpPr>
      <xdr:spPr bwMode="auto">
        <a:xfrm>
          <a:off x="495300" y="20850225"/>
          <a:ext cx="104775" cy="107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16</xdr:row>
      <xdr:rowOff>168649</xdr:rowOff>
    </xdr:to>
    <xdr:sp macro="" textlink="">
      <xdr:nvSpPr>
        <xdr:cNvPr id="95" name="Text Box 4"/>
        <xdr:cNvSpPr txBox="1">
          <a:spLocks noChangeArrowheads="1"/>
        </xdr:cNvSpPr>
      </xdr:nvSpPr>
      <xdr:spPr bwMode="auto">
        <a:xfrm>
          <a:off x="495300" y="20850225"/>
          <a:ext cx="104775" cy="107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16</xdr:row>
      <xdr:rowOff>168649</xdr:rowOff>
    </xdr:to>
    <xdr:sp macro="" textlink="">
      <xdr:nvSpPr>
        <xdr:cNvPr id="96" name="Text Box 5"/>
        <xdr:cNvSpPr txBox="1">
          <a:spLocks noChangeArrowheads="1"/>
        </xdr:cNvSpPr>
      </xdr:nvSpPr>
      <xdr:spPr bwMode="auto">
        <a:xfrm>
          <a:off x="495300" y="20850225"/>
          <a:ext cx="104775" cy="107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16</xdr:row>
      <xdr:rowOff>168649</xdr:rowOff>
    </xdr:to>
    <xdr:sp macro="" textlink="">
      <xdr:nvSpPr>
        <xdr:cNvPr id="97" name="Text Box 1"/>
        <xdr:cNvSpPr txBox="1">
          <a:spLocks noChangeArrowheads="1"/>
        </xdr:cNvSpPr>
      </xdr:nvSpPr>
      <xdr:spPr bwMode="auto">
        <a:xfrm>
          <a:off x="495300" y="20850225"/>
          <a:ext cx="104775" cy="107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16</xdr:row>
      <xdr:rowOff>168649</xdr:rowOff>
    </xdr:to>
    <xdr:sp macro="" textlink="">
      <xdr:nvSpPr>
        <xdr:cNvPr id="98" name="Text Box 2"/>
        <xdr:cNvSpPr txBox="1">
          <a:spLocks noChangeArrowheads="1"/>
        </xdr:cNvSpPr>
      </xdr:nvSpPr>
      <xdr:spPr bwMode="auto">
        <a:xfrm>
          <a:off x="495300" y="20850225"/>
          <a:ext cx="104775" cy="107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16</xdr:row>
      <xdr:rowOff>168649</xdr:rowOff>
    </xdr:to>
    <xdr:sp macro="" textlink="">
      <xdr:nvSpPr>
        <xdr:cNvPr id="99" name="Text Box 4"/>
        <xdr:cNvSpPr txBox="1">
          <a:spLocks noChangeArrowheads="1"/>
        </xdr:cNvSpPr>
      </xdr:nvSpPr>
      <xdr:spPr bwMode="auto">
        <a:xfrm>
          <a:off x="495300" y="20850225"/>
          <a:ext cx="104775" cy="107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16</xdr:row>
      <xdr:rowOff>168649</xdr:rowOff>
    </xdr:to>
    <xdr:sp macro="" textlink="">
      <xdr:nvSpPr>
        <xdr:cNvPr id="100" name="Text Box 5"/>
        <xdr:cNvSpPr txBox="1">
          <a:spLocks noChangeArrowheads="1"/>
        </xdr:cNvSpPr>
      </xdr:nvSpPr>
      <xdr:spPr bwMode="auto">
        <a:xfrm>
          <a:off x="495300" y="20850225"/>
          <a:ext cx="104775" cy="107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16</xdr:row>
      <xdr:rowOff>168649</xdr:rowOff>
    </xdr:to>
    <xdr:sp macro="" textlink="">
      <xdr:nvSpPr>
        <xdr:cNvPr id="101" name="Text Box 1"/>
        <xdr:cNvSpPr txBox="1">
          <a:spLocks noChangeArrowheads="1"/>
        </xdr:cNvSpPr>
      </xdr:nvSpPr>
      <xdr:spPr bwMode="auto">
        <a:xfrm>
          <a:off x="495300" y="20850225"/>
          <a:ext cx="104775" cy="107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16</xdr:row>
      <xdr:rowOff>168649</xdr:rowOff>
    </xdr:to>
    <xdr:sp macro="" textlink="">
      <xdr:nvSpPr>
        <xdr:cNvPr id="102" name="Text Box 2"/>
        <xdr:cNvSpPr txBox="1">
          <a:spLocks noChangeArrowheads="1"/>
        </xdr:cNvSpPr>
      </xdr:nvSpPr>
      <xdr:spPr bwMode="auto">
        <a:xfrm>
          <a:off x="495300" y="20850225"/>
          <a:ext cx="104775" cy="107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16</xdr:row>
      <xdr:rowOff>168649</xdr:rowOff>
    </xdr:to>
    <xdr:sp macro="" textlink="">
      <xdr:nvSpPr>
        <xdr:cNvPr id="103" name="Text Box 4"/>
        <xdr:cNvSpPr txBox="1">
          <a:spLocks noChangeArrowheads="1"/>
        </xdr:cNvSpPr>
      </xdr:nvSpPr>
      <xdr:spPr bwMode="auto">
        <a:xfrm>
          <a:off x="495300" y="20850225"/>
          <a:ext cx="104775" cy="107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16</xdr:row>
      <xdr:rowOff>168649</xdr:rowOff>
    </xdr:to>
    <xdr:sp macro="" textlink="">
      <xdr:nvSpPr>
        <xdr:cNvPr id="104" name="Text Box 5"/>
        <xdr:cNvSpPr txBox="1">
          <a:spLocks noChangeArrowheads="1"/>
        </xdr:cNvSpPr>
      </xdr:nvSpPr>
      <xdr:spPr bwMode="auto">
        <a:xfrm>
          <a:off x="495300" y="20850225"/>
          <a:ext cx="104775" cy="107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16</xdr:row>
      <xdr:rowOff>168649</xdr:rowOff>
    </xdr:to>
    <xdr:sp macro="" textlink="">
      <xdr:nvSpPr>
        <xdr:cNvPr id="105" name="Text Box 1"/>
        <xdr:cNvSpPr txBox="1">
          <a:spLocks noChangeArrowheads="1"/>
        </xdr:cNvSpPr>
      </xdr:nvSpPr>
      <xdr:spPr bwMode="auto">
        <a:xfrm>
          <a:off x="495300" y="20850225"/>
          <a:ext cx="104775" cy="107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16</xdr:row>
      <xdr:rowOff>168649</xdr:rowOff>
    </xdr:to>
    <xdr:sp macro="" textlink="">
      <xdr:nvSpPr>
        <xdr:cNvPr id="106" name="Text Box 2"/>
        <xdr:cNvSpPr txBox="1">
          <a:spLocks noChangeArrowheads="1"/>
        </xdr:cNvSpPr>
      </xdr:nvSpPr>
      <xdr:spPr bwMode="auto">
        <a:xfrm>
          <a:off x="495300" y="20850225"/>
          <a:ext cx="104775" cy="107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16</xdr:row>
      <xdr:rowOff>168649</xdr:rowOff>
    </xdr:to>
    <xdr:sp macro="" textlink="">
      <xdr:nvSpPr>
        <xdr:cNvPr id="107" name="Text Box 4"/>
        <xdr:cNvSpPr txBox="1">
          <a:spLocks noChangeArrowheads="1"/>
        </xdr:cNvSpPr>
      </xdr:nvSpPr>
      <xdr:spPr bwMode="auto">
        <a:xfrm>
          <a:off x="495300" y="20850225"/>
          <a:ext cx="104775" cy="107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16</xdr:row>
      <xdr:rowOff>168649</xdr:rowOff>
    </xdr:to>
    <xdr:sp macro="" textlink="">
      <xdr:nvSpPr>
        <xdr:cNvPr id="108" name="Text Box 5"/>
        <xdr:cNvSpPr txBox="1">
          <a:spLocks noChangeArrowheads="1"/>
        </xdr:cNvSpPr>
      </xdr:nvSpPr>
      <xdr:spPr bwMode="auto">
        <a:xfrm>
          <a:off x="495300" y="20850225"/>
          <a:ext cx="104775" cy="107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16</xdr:row>
      <xdr:rowOff>168649</xdr:rowOff>
    </xdr:to>
    <xdr:sp macro="" textlink="">
      <xdr:nvSpPr>
        <xdr:cNvPr id="109" name="Text Box 1"/>
        <xdr:cNvSpPr txBox="1">
          <a:spLocks noChangeArrowheads="1"/>
        </xdr:cNvSpPr>
      </xdr:nvSpPr>
      <xdr:spPr bwMode="auto">
        <a:xfrm>
          <a:off x="495300" y="20850225"/>
          <a:ext cx="104775" cy="107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16</xdr:row>
      <xdr:rowOff>168649</xdr:rowOff>
    </xdr:to>
    <xdr:sp macro="" textlink="">
      <xdr:nvSpPr>
        <xdr:cNvPr id="110" name="Text Box 2"/>
        <xdr:cNvSpPr txBox="1">
          <a:spLocks noChangeArrowheads="1"/>
        </xdr:cNvSpPr>
      </xdr:nvSpPr>
      <xdr:spPr bwMode="auto">
        <a:xfrm>
          <a:off x="495300" y="20850225"/>
          <a:ext cx="104775" cy="107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16</xdr:row>
      <xdr:rowOff>168649</xdr:rowOff>
    </xdr:to>
    <xdr:sp macro="" textlink="">
      <xdr:nvSpPr>
        <xdr:cNvPr id="111" name="Text Box 4"/>
        <xdr:cNvSpPr txBox="1">
          <a:spLocks noChangeArrowheads="1"/>
        </xdr:cNvSpPr>
      </xdr:nvSpPr>
      <xdr:spPr bwMode="auto">
        <a:xfrm>
          <a:off x="495300" y="20850225"/>
          <a:ext cx="104775" cy="107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16</xdr:row>
      <xdr:rowOff>168649</xdr:rowOff>
    </xdr:to>
    <xdr:sp macro="" textlink="">
      <xdr:nvSpPr>
        <xdr:cNvPr id="112" name="Text Box 5"/>
        <xdr:cNvSpPr txBox="1">
          <a:spLocks noChangeArrowheads="1"/>
        </xdr:cNvSpPr>
      </xdr:nvSpPr>
      <xdr:spPr bwMode="auto">
        <a:xfrm>
          <a:off x="495300" y="20850225"/>
          <a:ext cx="104775" cy="107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16</xdr:row>
      <xdr:rowOff>168649</xdr:rowOff>
    </xdr:to>
    <xdr:sp macro="" textlink="">
      <xdr:nvSpPr>
        <xdr:cNvPr id="113" name="Text Box 1"/>
        <xdr:cNvSpPr txBox="1">
          <a:spLocks noChangeArrowheads="1"/>
        </xdr:cNvSpPr>
      </xdr:nvSpPr>
      <xdr:spPr bwMode="auto">
        <a:xfrm>
          <a:off x="495300" y="20850225"/>
          <a:ext cx="104775" cy="107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16</xdr:row>
      <xdr:rowOff>168649</xdr:rowOff>
    </xdr:to>
    <xdr:sp macro="" textlink="">
      <xdr:nvSpPr>
        <xdr:cNvPr id="114" name="Text Box 2"/>
        <xdr:cNvSpPr txBox="1">
          <a:spLocks noChangeArrowheads="1"/>
        </xdr:cNvSpPr>
      </xdr:nvSpPr>
      <xdr:spPr bwMode="auto">
        <a:xfrm>
          <a:off x="495300" y="20850225"/>
          <a:ext cx="104775" cy="107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16</xdr:row>
      <xdr:rowOff>168649</xdr:rowOff>
    </xdr:to>
    <xdr:sp macro="" textlink="">
      <xdr:nvSpPr>
        <xdr:cNvPr id="115" name="Text Box 4"/>
        <xdr:cNvSpPr txBox="1">
          <a:spLocks noChangeArrowheads="1"/>
        </xdr:cNvSpPr>
      </xdr:nvSpPr>
      <xdr:spPr bwMode="auto">
        <a:xfrm>
          <a:off x="495300" y="20850225"/>
          <a:ext cx="104775" cy="107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16</xdr:row>
      <xdr:rowOff>168649</xdr:rowOff>
    </xdr:to>
    <xdr:sp macro="" textlink="">
      <xdr:nvSpPr>
        <xdr:cNvPr id="116" name="Text Box 5"/>
        <xdr:cNvSpPr txBox="1">
          <a:spLocks noChangeArrowheads="1"/>
        </xdr:cNvSpPr>
      </xdr:nvSpPr>
      <xdr:spPr bwMode="auto">
        <a:xfrm>
          <a:off x="495300" y="20850225"/>
          <a:ext cx="104775" cy="107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16</xdr:row>
      <xdr:rowOff>168649</xdr:rowOff>
    </xdr:to>
    <xdr:sp macro="" textlink="">
      <xdr:nvSpPr>
        <xdr:cNvPr id="117" name="Text Box 1"/>
        <xdr:cNvSpPr txBox="1">
          <a:spLocks noChangeArrowheads="1"/>
        </xdr:cNvSpPr>
      </xdr:nvSpPr>
      <xdr:spPr bwMode="auto">
        <a:xfrm>
          <a:off x="495300" y="20850225"/>
          <a:ext cx="104775" cy="107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16</xdr:row>
      <xdr:rowOff>168649</xdr:rowOff>
    </xdr:to>
    <xdr:sp macro="" textlink="">
      <xdr:nvSpPr>
        <xdr:cNvPr id="118" name="Text Box 2"/>
        <xdr:cNvSpPr txBox="1">
          <a:spLocks noChangeArrowheads="1"/>
        </xdr:cNvSpPr>
      </xdr:nvSpPr>
      <xdr:spPr bwMode="auto">
        <a:xfrm>
          <a:off x="495300" y="20850225"/>
          <a:ext cx="104775" cy="107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16</xdr:row>
      <xdr:rowOff>168649</xdr:rowOff>
    </xdr:to>
    <xdr:sp macro="" textlink="">
      <xdr:nvSpPr>
        <xdr:cNvPr id="119" name="Text Box 4"/>
        <xdr:cNvSpPr txBox="1">
          <a:spLocks noChangeArrowheads="1"/>
        </xdr:cNvSpPr>
      </xdr:nvSpPr>
      <xdr:spPr bwMode="auto">
        <a:xfrm>
          <a:off x="495300" y="20850225"/>
          <a:ext cx="104775" cy="107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16</xdr:row>
      <xdr:rowOff>168649</xdr:rowOff>
    </xdr:to>
    <xdr:sp macro="" textlink="">
      <xdr:nvSpPr>
        <xdr:cNvPr id="120" name="Text Box 5"/>
        <xdr:cNvSpPr txBox="1">
          <a:spLocks noChangeArrowheads="1"/>
        </xdr:cNvSpPr>
      </xdr:nvSpPr>
      <xdr:spPr bwMode="auto">
        <a:xfrm>
          <a:off x="495300" y="20850225"/>
          <a:ext cx="104775" cy="107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16</xdr:row>
      <xdr:rowOff>168649</xdr:rowOff>
    </xdr:to>
    <xdr:sp macro="" textlink="">
      <xdr:nvSpPr>
        <xdr:cNvPr id="121" name="Text Box 1"/>
        <xdr:cNvSpPr txBox="1">
          <a:spLocks noChangeArrowheads="1"/>
        </xdr:cNvSpPr>
      </xdr:nvSpPr>
      <xdr:spPr bwMode="auto">
        <a:xfrm>
          <a:off x="495300" y="20850225"/>
          <a:ext cx="104775" cy="107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16</xdr:row>
      <xdr:rowOff>168649</xdr:rowOff>
    </xdr:to>
    <xdr:sp macro="" textlink="">
      <xdr:nvSpPr>
        <xdr:cNvPr id="122" name="Text Box 2"/>
        <xdr:cNvSpPr txBox="1">
          <a:spLocks noChangeArrowheads="1"/>
        </xdr:cNvSpPr>
      </xdr:nvSpPr>
      <xdr:spPr bwMode="auto">
        <a:xfrm>
          <a:off x="495300" y="20850225"/>
          <a:ext cx="104775" cy="107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16</xdr:row>
      <xdr:rowOff>168649</xdr:rowOff>
    </xdr:to>
    <xdr:sp macro="" textlink="">
      <xdr:nvSpPr>
        <xdr:cNvPr id="123" name="Text Box 4"/>
        <xdr:cNvSpPr txBox="1">
          <a:spLocks noChangeArrowheads="1"/>
        </xdr:cNvSpPr>
      </xdr:nvSpPr>
      <xdr:spPr bwMode="auto">
        <a:xfrm>
          <a:off x="495300" y="20850225"/>
          <a:ext cx="104775" cy="107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16</xdr:row>
      <xdr:rowOff>168649</xdr:rowOff>
    </xdr:to>
    <xdr:sp macro="" textlink="">
      <xdr:nvSpPr>
        <xdr:cNvPr id="124" name="Text Box 5"/>
        <xdr:cNvSpPr txBox="1">
          <a:spLocks noChangeArrowheads="1"/>
        </xdr:cNvSpPr>
      </xdr:nvSpPr>
      <xdr:spPr bwMode="auto">
        <a:xfrm>
          <a:off x="495300" y="20850225"/>
          <a:ext cx="104775" cy="107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16</xdr:row>
      <xdr:rowOff>168649</xdr:rowOff>
    </xdr:to>
    <xdr:sp macro="" textlink="">
      <xdr:nvSpPr>
        <xdr:cNvPr id="125" name="Text Box 1"/>
        <xdr:cNvSpPr txBox="1">
          <a:spLocks noChangeArrowheads="1"/>
        </xdr:cNvSpPr>
      </xdr:nvSpPr>
      <xdr:spPr bwMode="auto">
        <a:xfrm>
          <a:off x="495300" y="20850225"/>
          <a:ext cx="104775" cy="107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16</xdr:row>
      <xdr:rowOff>168649</xdr:rowOff>
    </xdr:to>
    <xdr:sp macro="" textlink="">
      <xdr:nvSpPr>
        <xdr:cNvPr id="126" name="Text Box 2"/>
        <xdr:cNvSpPr txBox="1">
          <a:spLocks noChangeArrowheads="1"/>
        </xdr:cNvSpPr>
      </xdr:nvSpPr>
      <xdr:spPr bwMode="auto">
        <a:xfrm>
          <a:off x="495300" y="20850225"/>
          <a:ext cx="104775" cy="107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16</xdr:row>
      <xdr:rowOff>168649</xdr:rowOff>
    </xdr:to>
    <xdr:sp macro="" textlink="">
      <xdr:nvSpPr>
        <xdr:cNvPr id="127" name="Text Box 4"/>
        <xdr:cNvSpPr txBox="1">
          <a:spLocks noChangeArrowheads="1"/>
        </xdr:cNvSpPr>
      </xdr:nvSpPr>
      <xdr:spPr bwMode="auto">
        <a:xfrm>
          <a:off x="495300" y="20850225"/>
          <a:ext cx="104775" cy="107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16</xdr:row>
      <xdr:rowOff>168649</xdr:rowOff>
    </xdr:to>
    <xdr:sp macro="" textlink="">
      <xdr:nvSpPr>
        <xdr:cNvPr id="128" name="Text Box 5"/>
        <xdr:cNvSpPr txBox="1">
          <a:spLocks noChangeArrowheads="1"/>
        </xdr:cNvSpPr>
      </xdr:nvSpPr>
      <xdr:spPr bwMode="auto">
        <a:xfrm>
          <a:off x="495300" y="20850225"/>
          <a:ext cx="104775" cy="107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16</xdr:row>
      <xdr:rowOff>168649</xdr:rowOff>
    </xdr:to>
    <xdr:sp macro="" textlink="">
      <xdr:nvSpPr>
        <xdr:cNvPr id="129" name="Text Box 1"/>
        <xdr:cNvSpPr txBox="1">
          <a:spLocks noChangeArrowheads="1"/>
        </xdr:cNvSpPr>
      </xdr:nvSpPr>
      <xdr:spPr bwMode="auto">
        <a:xfrm>
          <a:off x="495300" y="20850225"/>
          <a:ext cx="104775" cy="107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16</xdr:row>
      <xdr:rowOff>168649</xdr:rowOff>
    </xdr:to>
    <xdr:sp macro="" textlink="">
      <xdr:nvSpPr>
        <xdr:cNvPr id="130" name="Text Box 2"/>
        <xdr:cNvSpPr txBox="1">
          <a:spLocks noChangeArrowheads="1"/>
        </xdr:cNvSpPr>
      </xdr:nvSpPr>
      <xdr:spPr bwMode="auto">
        <a:xfrm>
          <a:off x="495300" y="20850225"/>
          <a:ext cx="104775" cy="107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16</xdr:row>
      <xdr:rowOff>168649</xdr:rowOff>
    </xdr:to>
    <xdr:sp macro="" textlink="">
      <xdr:nvSpPr>
        <xdr:cNvPr id="131" name="Text Box 4"/>
        <xdr:cNvSpPr txBox="1">
          <a:spLocks noChangeArrowheads="1"/>
        </xdr:cNvSpPr>
      </xdr:nvSpPr>
      <xdr:spPr bwMode="auto">
        <a:xfrm>
          <a:off x="495300" y="20850225"/>
          <a:ext cx="104775" cy="107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16</xdr:row>
      <xdr:rowOff>168649</xdr:rowOff>
    </xdr:to>
    <xdr:sp macro="" textlink="">
      <xdr:nvSpPr>
        <xdr:cNvPr id="132" name="Text Box 5"/>
        <xdr:cNvSpPr txBox="1">
          <a:spLocks noChangeArrowheads="1"/>
        </xdr:cNvSpPr>
      </xdr:nvSpPr>
      <xdr:spPr bwMode="auto">
        <a:xfrm>
          <a:off x="495300" y="20850225"/>
          <a:ext cx="104775" cy="107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16</xdr:row>
      <xdr:rowOff>168649</xdr:rowOff>
    </xdr:to>
    <xdr:sp macro="" textlink="">
      <xdr:nvSpPr>
        <xdr:cNvPr id="133" name="Text Box 1"/>
        <xdr:cNvSpPr txBox="1">
          <a:spLocks noChangeArrowheads="1"/>
        </xdr:cNvSpPr>
      </xdr:nvSpPr>
      <xdr:spPr bwMode="auto">
        <a:xfrm>
          <a:off x="495300" y="20850225"/>
          <a:ext cx="104775" cy="107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16</xdr:row>
      <xdr:rowOff>168649</xdr:rowOff>
    </xdr:to>
    <xdr:sp macro="" textlink="">
      <xdr:nvSpPr>
        <xdr:cNvPr id="134" name="Text Box 2"/>
        <xdr:cNvSpPr txBox="1">
          <a:spLocks noChangeArrowheads="1"/>
        </xdr:cNvSpPr>
      </xdr:nvSpPr>
      <xdr:spPr bwMode="auto">
        <a:xfrm>
          <a:off x="495300" y="20850225"/>
          <a:ext cx="104775" cy="107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16</xdr:row>
      <xdr:rowOff>168649</xdr:rowOff>
    </xdr:to>
    <xdr:sp macro="" textlink="">
      <xdr:nvSpPr>
        <xdr:cNvPr id="135" name="Text Box 4"/>
        <xdr:cNvSpPr txBox="1">
          <a:spLocks noChangeArrowheads="1"/>
        </xdr:cNvSpPr>
      </xdr:nvSpPr>
      <xdr:spPr bwMode="auto">
        <a:xfrm>
          <a:off x="495300" y="20850225"/>
          <a:ext cx="104775" cy="107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16</xdr:row>
      <xdr:rowOff>168649</xdr:rowOff>
    </xdr:to>
    <xdr:sp macro="" textlink="">
      <xdr:nvSpPr>
        <xdr:cNvPr id="136" name="Text Box 5"/>
        <xdr:cNvSpPr txBox="1">
          <a:spLocks noChangeArrowheads="1"/>
        </xdr:cNvSpPr>
      </xdr:nvSpPr>
      <xdr:spPr bwMode="auto">
        <a:xfrm>
          <a:off x="495300" y="20850225"/>
          <a:ext cx="104775" cy="107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16</xdr:row>
      <xdr:rowOff>168649</xdr:rowOff>
    </xdr:to>
    <xdr:sp macro="" textlink="">
      <xdr:nvSpPr>
        <xdr:cNvPr id="137" name="Text Box 1"/>
        <xdr:cNvSpPr txBox="1">
          <a:spLocks noChangeArrowheads="1"/>
        </xdr:cNvSpPr>
      </xdr:nvSpPr>
      <xdr:spPr bwMode="auto">
        <a:xfrm>
          <a:off x="495300" y="20850225"/>
          <a:ext cx="104775" cy="107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16</xdr:row>
      <xdr:rowOff>168649</xdr:rowOff>
    </xdr:to>
    <xdr:sp macro="" textlink="">
      <xdr:nvSpPr>
        <xdr:cNvPr id="138" name="Text Box 2"/>
        <xdr:cNvSpPr txBox="1">
          <a:spLocks noChangeArrowheads="1"/>
        </xdr:cNvSpPr>
      </xdr:nvSpPr>
      <xdr:spPr bwMode="auto">
        <a:xfrm>
          <a:off x="495300" y="20850225"/>
          <a:ext cx="104775" cy="107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16</xdr:row>
      <xdr:rowOff>168649</xdr:rowOff>
    </xdr:to>
    <xdr:sp macro="" textlink="">
      <xdr:nvSpPr>
        <xdr:cNvPr id="139" name="Text Box 4"/>
        <xdr:cNvSpPr txBox="1">
          <a:spLocks noChangeArrowheads="1"/>
        </xdr:cNvSpPr>
      </xdr:nvSpPr>
      <xdr:spPr bwMode="auto">
        <a:xfrm>
          <a:off x="495300" y="20850225"/>
          <a:ext cx="104775" cy="107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16</xdr:row>
      <xdr:rowOff>168649</xdr:rowOff>
    </xdr:to>
    <xdr:sp macro="" textlink="">
      <xdr:nvSpPr>
        <xdr:cNvPr id="140" name="Text Box 5"/>
        <xdr:cNvSpPr txBox="1">
          <a:spLocks noChangeArrowheads="1"/>
        </xdr:cNvSpPr>
      </xdr:nvSpPr>
      <xdr:spPr bwMode="auto">
        <a:xfrm>
          <a:off x="495300" y="20850225"/>
          <a:ext cx="104775" cy="107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16</xdr:row>
      <xdr:rowOff>168649</xdr:rowOff>
    </xdr:to>
    <xdr:sp macro="" textlink="">
      <xdr:nvSpPr>
        <xdr:cNvPr id="141" name="Text Box 1"/>
        <xdr:cNvSpPr txBox="1">
          <a:spLocks noChangeArrowheads="1"/>
        </xdr:cNvSpPr>
      </xdr:nvSpPr>
      <xdr:spPr bwMode="auto">
        <a:xfrm>
          <a:off x="495300" y="20850225"/>
          <a:ext cx="104775" cy="107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16</xdr:row>
      <xdr:rowOff>168649</xdr:rowOff>
    </xdr:to>
    <xdr:sp macro="" textlink="">
      <xdr:nvSpPr>
        <xdr:cNvPr id="142" name="Text Box 2"/>
        <xdr:cNvSpPr txBox="1">
          <a:spLocks noChangeArrowheads="1"/>
        </xdr:cNvSpPr>
      </xdr:nvSpPr>
      <xdr:spPr bwMode="auto">
        <a:xfrm>
          <a:off x="495300" y="20850225"/>
          <a:ext cx="104775" cy="107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16</xdr:row>
      <xdr:rowOff>168649</xdr:rowOff>
    </xdr:to>
    <xdr:sp macro="" textlink="">
      <xdr:nvSpPr>
        <xdr:cNvPr id="143" name="Text Box 4"/>
        <xdr:cNvSpPr txBox="1">
          <a:spLocks noChangeArrowheads="1"/>
        </xdr:cNvSpPr>
      </xdr:nvSpPr>
      <xdr:spPr bwMode="auto">
        <a:xfrm>
          <a:off x="495300" y="20850225"/>
          <a:ext cx="104775" cy="107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16</xdr:row>
      <xdr:rowOff>168649</xdr:rowOff>
    </xdr:to>
    <xdr:sp macro="" textlink="">
      <xdr:nvSpPr>
        <xdr:cNvPr id="144" name="Text Box 5"/>
        <xdr:cNvSpPr txBox="1">
          <a:spLocks noChangeArrowheads="1"/>
        </xdr:cNvSpPr>
      </xdr:nvSpPr>
      <xdr:spPr bwMode="auto">
        <a:xfrm>
          <a:off x="495300" y="20850225"/>
          <a:ext cx="104775" cy="107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16</xdr:row>
      <xdr:rowOff>168649</xdr:rowOff>
    </xdr:to>
    <xdr:sp macro="" textlink="">
      <xdr:nvSpPr>
        <xdr:cNvPr id="145" name="Text Box 1"/>
        <xdr:cNvSpPr txBox="1">
          <a:spLocks noChangeArrowheads="1"/>
        </xdr:cNvSpPr>
      </xdr:nvSpPr>
      <xdr:spPr bwMode="auto">
        <a:xfrm>
          <a:off x="495300" y="20850225"/>
          <a:ext cx="104775" cy="107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16</xdr:row>
      <xdr:rowOff>168649</xdr:rowOff>
    </xdr:to>
    <xdr:sp macro="" textlink="">
      <xdr:nvSpPr>
        <xdr:cNvPr id="146" name="Text Box 2"/>
        <xdr:cNvSpPr txBox="1">
          <a:spLocks noChangeArrowheads="1"/>
        </xdr:cNvSpPr>
      </xdr:nvSpPr>
      <xdr:spPr bwMode="auto">
        <a:xfrm>
          <a:off x="495300" y="20850225"/>
          <a:ext cx="104775" cy="107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16</xdr:row>
      <xdr:rowOff>168649</xdr:rowOff>
    </xdr:to>
    <xdr:sp macro="" textlink="">
      <xdr:nvSpPr>
        <xdr:cNvPr id="147" name="Text Box 4"/>
        <xdr:cNvSpPr txBox="1">
          <a:spLocks noChangeArrowheads="1"/>
        </xdr:cNvSpPr>
      </xdr:nvSpPr>
      <xdr:spPr bwMode="auto">
        <a:xfrm>
          <a:off x="495300" y="20850225"/>
          <a:ext cx="104775" cy="107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16</xdr:row>
      <xdr:rowOff>168649</xdr:rowOff>
    </xdr:to>
    <xdr:sp macro="" textlink="">
      <xdr:nvSpPr>
        <xdr:cNvPr id="148" name="Text Box 5"/>
        <xdr:cNvSpPr txBox="1">
          <a:spLocks noChangeArrowheads="1"/>
        </xdr:cNvSpPr>
      </xdr:nvSpPr>
      <xdr:spPr bwMode="auto">
        <a:xfrm>
          <a:off x="495300" y="20850225"/>
          <a:ext cx="104775" cy="107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16</xdr:row>
      <xdr:rowOff>168649</xdr:rowOff>
    </xdr:to>
    <xdr:sp macro="" textlink="">
      <xdr:nvSpPr>
        <xdr:cNvPr id="149" name="Text Box 1"/>
        <xdr:cNvSpPr txBox="1">
          <a:spLocks noChangeArrowheads="1"/>
        </xdr:cNvSpPr>
      </xdr:nvSpPr>
      <xdr:spPr bwMode="auto">
        <a:xfrm>
          <a:off x="495300" y="20850225"/>
          <a:ext cx="104775" cy="107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16</xdr:row>
      <xdr:rowOff>168649</xdr:rowOff>
    </xdr:to>
    <xdr:sp macro="" textlink="">
      <xdr:nvSpPr>
        <xdr:cNvPr id="150" name="Text Box 2"/>
        <xdr:cNvSpPr txBox="1">
          <a:spLocks noChangeArrowheads="1"/>
        </xdr:cNvSpPr>
      </xdr:nvSpPr>
      <xdr:spPr bwMode="auto">
        <a:xfrm>
          <a:off x="495300" y="20850225"/>
          <a:ext cx="104775" cy="107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16</xdr:row>
      <xdr:rowOff>168649</xdr:rowOff>
    </xdr:to>
    <xdr:sp macro="" textlink="">
      <xdr:nvSpPr>
        <xdr:cNvPr id="151" name="Text Box 4"/>
        <xdr:cNvSpPr txBox="1">
          <a:spLocks noChangeArrowheads="1"/>
        </xdr:cNvSpPr>
      </xdr:nvSpPr>
      <xdr:spPr bwMode="auto">
        <a:xfrm>
          <a:off x="495300" y="20850225"/>
          <a:ext cx="104775" cy="107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16</xdr:row>
      <xdr:rowOff>168649</xdr:rowOff>
    </xdr:to>
    <xdr:sp macro="" textlink="">
      <xdr:nvSpPr>
        <xdr:cNvPr id="152" name="Text Box 5"/>
        <xdr:cNvSpPr txBox="1">
          <a:spLocks noChangeArrowheads="1"/>
        </xdr:cNvSpPr>
      </xdr:nvSpPr>
      <xdr:spPr bwMode="auto">
        <a:xfrm>
          <a:off x="495300" y="20850225"/>
          <a:ext cx="104775" cy="107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16</xdr:row>
      <xdr:rowOff>168649</xdr:rowOff>
    </xdr:to>
    <xdr:sp macro="" textlink="">
      <xdr:nvSpPr>
        <xdr:cNvPr id="153" name="Text Box 1"/>
        <xdr:cNvSpPr txBox="1">
          <a:spLocks noChangeArrowheads="1"/>
        </xdr:cNvSpPr>
      </xdr:nvSpPr>
      <xdr:spPr bwMode="auto">
        <a:xfrm>
          <a:off x="495300" y="20850225"/>
          <a:ext cx="104775" cy="107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16</xdr:row>
      <xdr:rowOff>168649</xdr:rowOff>
    </xdr:to>
    <xdr:sp macro="" textlink="">
      <xdr:nvSpPr>
        <xdr:cNvPr id="154" name="Text Box 2"/>
        <xdr:cNvSpPr txBox="1">
          <a:spLocks noChangeArrowheads="1"/>
        </xdr:cNvSpPr>
      </xdr:nvSpPr>
      <xdr:spPr bwMode="auto">
        <a:xfrm>
          <a:off x="495300" y="20850225"/>
          <a:ext cx="104775" cy="107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16</xdr:row>
      <xdr:rowOff>168649</xdr:rowOff>
    </xdr:to>
    <xdr:sp macro="" textlink="">
      <xdr:nvSpPr>
        <xdr:cNvPr id="155" name="Text Box 4"/>
        <xdr:cNvSpPr txBox="1">
          <a:spLocks noChangeArrowheads="1"/>
        </xdr:cNvSpPr>
      </xdr:nvSpPr>
      <xdr:spPr bwMode="auto">
        <a:xfrm>
          <a:off x="495300" y="20850225"/>
          <a:ext cx="104775" cy="107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16</xdr:row>
      <xdr:rowOff>168649</xdr:rowOff>
    </xdr:to>
    <xdr:sp macro="" textlink="">
      <xdr:nvSpPr>
        <xdr:cNvPr id="156" name="Text Box 5"/>
        <xdr:cNvSpPr txBox="1">
          <a:spLocks noChangeArrowheads="1"/>
        </xdr:cNvSpPr>
      </xdr:nvSpPr>
      <xdr:spPr bwMode="auto">
        <a:xfrm>
          <a:off x="495300" y="20850225"/>
          <a:ext cx="104775" cy="107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16</xdr:row>
      <xdr:rowOff>168649</xdr:rowOff>
    </xdr:to>
    <xdr:sp macro="" textlink="">
      <xdr:nvSpPr>
        <xdr:cNvPr id="157" name="Text Box 1"/>
        <xdr:cNvSpPr txBox="1">
          <a:spLocks noChangeArrowheads="1"/>
        </xdr:cNvSpPr>
      </xdr:nvSpPr>
      <xdr:spPr bwMode="auto">
        <a:xfrm>
          <a:off x="495300" y="20850225"/>
          <a:ext cx="104775" cy="107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16</xdr:row>
      <xdr:rowOff>168649</xdr:rowOff>
    </xdr:to>
    <xdr:sp macro="" textlink="">
      <xdr:nvSpPr>
        <xdr:cNvPr id="158" name="Text Box 2"/>
        <xdr:cNvSpPr txBox="1">
          <a:spLocks noChangeArrowheads="1"/>
        </xdr:cNvSpPr>
      </xdr:nvSpPr>
      <xdr:spPr bwMode="auto">
        <a:xfrm>
          <a:off x="495300" y="20850225"/>
          <a:ext cx="104775" cy="107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16</xdr:row>
      <xdr:rowOff>168649</xdr:rowOff>
    </xdr:to>
    <xdr:sp macro="" textlink="">
      <xdr:nvSpPr>
        <xdr:cNvPr id="159" name="Text Box 4"/>
        <xdr:cNvSpPr txBox="1">
          <a:spLocks noChangeArrowheads="1"/>
        </xdr:cNvSpPr>
      </xdr:nvSpPr>
      <xdr:spPr bwMode="auto">
        <a:xfrm>
          <a:off x="495300" y="20850225"/>
          <a:ext cx="104775" cy="107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16</xdr:row>
      <xdr:rowOff>168649</xdr:rowOff>
    </xdr:to>
    <xdr:sp macro="" textlink="">
      <xdr:nvSpPr>
        <xdr:cNvPr id="160" name="Text Box 5"/>
        <xdr:cNvSpPr txBox="1">
          <a:spLocks noChangeArrowheads="1"/>
        </xdr:cNvSpPr>
      </xdr:nvSpPr>
      <xdr:spPr bwMode="auto">
        <a:xfrm>
          <a:off x="495300" y="20850225"/>
          <a:ext cx="104775" cy="107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16</xdr:row>
      <xdr:rowOff>168649</xdr:rowOff>
    </xdr:to>
    <xdr:sp macro="" textlink="">
      <xdr:nvSpPr>
        <xdr:cNvPr id="161" name="Text Box 1"/>
        <xdr:cNvSpPr txBox="1">
          <a:spLocks noChangeArrowheads="1"/>
        </xdr:cNvSpPr>
      </xdr:nvSpPr>
      <xdr:spPr bwMode="auto">
        <a:xfrm>
          <a:off x="495300" y="20850225"/>
          <a:ext cx="104775" cy="107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16</xdr:row>
      <xdr:rowOff>168649</xdr:rowOff>
    </xdr:to>
    <xdr:sp macro="" textlink="">
      <xdr:nvSpPr>
        <xdr:cNvPr id="162" name="Text Box 2"/>
        <xdr:cNvSpPr txBox="1">
          <a:spLocks noChangeArrowheads="1"/>
        </xdr:cNvSpPr>
      </xdr:nvSpPr>
      <xdr:spPr bwMode="auto">
        <a:xfrm>
          <a:off x="495300" y="20850225"/>
          <a:ext cx="104775" cy="107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16</xdr:row>
      <xdr:rowOff>168649</xdr:rowOff>
    </xdr:to>
    <xdr:sp macro="" textlink="">
      <xdr:nvSpPr>
        <xdr:cNvPr id="163" name="Text Box 4"/>
        <xdr:cNvSpPr txBox="1">
          <a:spLocks noChangeArrowheads="1"/>
        </xdr:cNvSpPr>
      </xdr:nvSpPr>
      <xdr:spPr bwMode="auto">
        <a:xfrm>
          <a:off x="495300" y="20850225"/>
          <a:ext cx="104775" cy="107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16</xdr:row>
      <xdr:rowOff>168649</xdr:rowOff>
    </xdr:to>
    <xdr:sp macro="" textlink="">
      <xdr:nvSpPr>
        <xdr:cNvPr id="164" name="Text Box 5"/>
        <xdr:cNvSpPr txBox="1">
          <a:spLocks noChangeArrowheads="1"/>
        </xdr:cNvSpPr>
      </xdr:nvSpPr>
      <xdr:spPr bwMode="auto">
        <a:xfrm>
          <a:off x="495300" y="20850225"/>
          <a:ext cx="104775" cy="107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16</xdr:row>
      <xdr:rowOff>168649</xdr:rowOff>
    </xdr:to>
    <xdr:sp macro="" textlink="">
      <xdr:nvSpPr>
        <xdr:cNvPr id="165" name="Text Box 1"/>
        <xdr:cNvSpPr txBox="1">
          <a:spLocks noChangeArrowheads="1"/>
        </xdr:cNvSpPr>
      </xdr:nvSpPr>
      <xdr:spPr bwMode="auto">
        <a:xfrm>
          <a:off x="495300" y="20850225"/>
          <a:ext cx="104775" cy="107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16</xdr:row>
      <xdr:rowOff>168649</xdr:rowOff>
    </xdr:to>
    <xdr:sp macro="" textlink="">
      <xdr:nvSpPr>
        <xdr:cNvPr id="166" name="Text Box 2"/>
        <xdr:cNvSpPr txBox="1">
          <a:spLocks noChangeArrowheads="1"/>
        </xdr:cNvSpPr>
      </xdr:nvSpPr>
      <xdr:spPr bwMode="auto">
        <a:xfrm>
          <a:off x="495300" y="20850225"/>
          <a:ext cx="104775" cy="107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16</xdr:row>
      <xdr:rowOff>168649</xdr:rowOff>
    </xdr:to>
    <xdr:sp macro="" textlink="">
      <xdr:nvSpPr>
        <xdr:cNvPr id="167" name="Text Box 4"/>
        <xdr:cNvSpPr txBox="1">
          <a:spLocks noChangeArrowheads="1"/>
        </xdr:cNvSpPr>
      </xdr:nvSpPr>
      <xdr:spPr bwMode="auto">
        <a:xfrm>
          <a:off x="495300" y="20850225"/>
          <a:ext cx="104775" cy="107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16</xdr:row>
      <xdr:rowOff>168649</xdr:rowOff>
    </xdr:to>
    <xdr:sp macro="" textlink="">
      <xdr:nvSpPr>
        <xdr:cNvPr id="168" name="Text Box 5"/>
        <xdr:cNvSpPr txBox="1">
          <a:spLocks noChangeArrowheads="1"/>
        </xdr:cNvSpPr>
      </xdr:nvSpPr>
      <xdr:spPr bwMode="auto">
        <a:xfrm>
          <a:off x="495300" y="20850225"/>
          <a:ext cx="104775" cy="107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16</xdr:row>
      <xdr:rowOff>168649</xdr:rowOff>
    </xdr:to>
    <xdr:sp macro="" textlink="">
      <xdr:nvSpPr>
        <xdr:cNvPr id="169" name="Text Box 1"/>
        <xdr:cNvSpPr txBox="1">
          <a:spLocks noChangeArrowheads="1"/>
        </xdr:cNvSpPr>
      </xdr:nvSpPr>
      <xdr:spPr bwMode="auto">
        <a:xfrm>
          <a:off x="495300" y="20850225"/>
          <a:ext cx="104775" cy="107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16</xdr:row>
      <xdr:rowOff>168649</xdr:rowOff>
    </xdr:to>
    <xdr:sp macro="" textlink="">
      <xdr:nvSpPr>
        <xdr:cNvPr id="170" name="Text Box 2"/>
        <xdr:cNvSpPr txBox="1">
          <a:spLocks noChangeArrowheads="1"/>
        </xdr:cNvSpPr>
      </xdr:nvSpPr>
      <xdr:spPr bwMode="auto">
        <a:xfrm>
          <a:off x="495300" y="20850225"/>
          <a:ext cx="104775" cy="107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16</xdr:row>
      <xdr:rowOff>168649</xdr:rowOff>
    </xdr:to>
    <xdr:sp macro="" textlink="">
      <xdr:nvSpPr>
        <xdr:cNvPr id="171" name="Text Box 4"/>
        <xdr:cNvSpPr txBox="1">
          <a:spLocks noChangeArrowheads="1"/>
        </xdr:cNvSpPr>
      </xdr:nvSpPr>
      <xdr:spPr bwMode="auto">
        <a:xfrm>
          <a:off x="495300" y="20850225"/>
          <a:ext cx="104775" cy="107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16</xdr:row>
      <xdr:rowOff>168649</xdr:rowOff>
    </xdr:to>
    <xdr:sp macro="" textlink="">
      <xdr:nvSpPr>
        <xdr:cNvPr id="172" name="Text Box 5"/>
        <xdr:cNvSpPr txBox="1">
          <a:spLocks noChangeArrowheads="1"/>
        </xdr:cNvSpPr>
      </xdr:nvSpPr>
      <xdr:spPr bwMode="auto">
        <a:xfrm>
          <a:off x="495300" y="20850225"/>
          <a:ext cx="104775" cy="107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16</xdr:row>
      <xdr:rowOff>168649</xdr:rowOff>
    </xdr:to>
    <xdr:sp macro="" textlink="">
      <xdr:nvSpPr>
        <xdr:cNvPr id="173" name="Text Box 1"/>
        <xdr:cNvSpPr txBox="1">
          <a:spLocks noChangeArrowheads="1"/>
        </xdr:cNvSpPr>
      </xdr:nvSpPr>
      <xdr:spPr bwMode="auto">
        <a:xfrm>
          <a:off x="495300" y="20850225"/>
          <a:ext cx="104775" cy="107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16</xdr:row>
      <xdr:rowOff>168649</xdr:rowOff>
    </xdr:to>
    <xdr:sp macro="" textlink="">
      <xdr:nvSpPr>
        <xdr:cNvPr id="174" name="Text Box 2"/>
        <xdr:cNvSpPr txBox="1">
          <a:spLocks noChangeArrowheads="1"/>
        </xdr:cNvSpPr>
      </xdr:nvSpPr>
      <xdr:spPr bwMode="auto">
        <a:xfrm>
          <a:off x="495300" y="20850225"/>
          <a:ext cx="104775" cy="107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16</xdr:row>
      <xdr:rowOff>168649</xdr:rowOff>
    </xdr:to>
    <xdr:sp macro="" textlink="">
      <xdr:nvSpPr>
        <xdr:cNvPr id="175" name="Text Box 4"/>
        <xdr:cNvSpPr txBox="1">
          <a:spLocks noChangeArrowheads="1"/>
        </xdr:cNvSpPr>
      </xdr:nvSpPr>
      <xdr:spPr bwMode="auto">
        <a:xfrm>
          <a:off x="495300" y="20850225"/>
          <a:ext cx="104775" cy="107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16</xdr:row>
      <xdr:rowOff>168649</xdr:rowOff>
    </xdr:to>
    <xdr:sp macro="" textlink="">
      <xdr:nvSpPr>
        <xdr:cNvPr id="176" name="Text Box 5"/>
        <xdr:cNvSpPr txBox="1">
          <a:spLocks noChangeArrowheads="1"/>
        </xdr:cNvSpPr>
      </xdr:nvSpPr>
      <xdr:spPr bwMode="auto">
        <a:xfrm>
          <a:off x="495300" y="20850225"/>
          <a:ext cx="104775" cy="107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16</xdr:row>
      <xdr:rowOff>168649</xdr:rowOff>
    </xdr:to>
    <xdr:sp macro="" textlink="">
      <xdr:nvSpPr>
        <xdr:cNvPr id="177" name="Text Box 1"/>
        <xdr:cNvSpPr txBox="1">
          <a:spLocks noChangeArrowheads="1"/>
        </xdr:cNvSpPr>
      </xdr:nvSpPr>
      <xdr:spPr bwMode="auto">
        <a:xfrm>
          <a:off x="495300" y="20850225"/>
          <a:ext cx="104775" cy="107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16</xdr:row>
      <xdr:rowOff>168649</xdr:rowOff>
    </xdr:to>
    <xdr:sp macro="" textlink="">
      <xdr:nvSpPr>
        <xdr:cNvPr id="178" name="Text Box 2"/>
        <xdr:cNvSpPr txBox="1">
          <a:spLocks noChangeArrowheads="1"/>
        </xdr:cNvSpPr>
      </xdr:nvSpPr>
      <xdr:spPr bwMode="auto">
        <a:xfrm>
          <a:off x="495300" y="20850225"/>
          <a:ext cx="104775" cy="107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16</xdr:row>
      <xdr:rowOff>168649</xdr:rowOff>
    </xdr:to>
    <xdr:sp macro="" textlink="">
      <xdr:nvSpPr>
        <xdr:cNvPr id="179" name="Text Box 4"/>
        <xdr:cNvSpPr txBox="1">
          <a:spLocks noChangeArrowheads="1"/>
        </xdr:cNvSpPr>
      </xdr:nvSpPr>
      <xdr:spPr bwMode="auto">
        <a:xfrm>
          <a:off x="495300" y="20850225"/>
          <a:ext cx="104775" cy="107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16</xdr:row>
      <xdr:rowOff>168649</xdr:rowOff>
    </xdr:to>
    <xdr:sp macro="" textlink="">
      <xdr:nvSpPr>
        <xdr:cNvPr id="180" name="Text Box 5"/>
        <xdr:cNvSpPr txBox="1">
          <a:spLocks noChangeArrowheads="1"/>
        </xdr:cNvSpPr>
      </xdr:nvSpPr>
      <xdr:spPr bwMode="auto">
        <a:xfrm>
          <a:off x="495300" y="20850225"/>
          <a:ext cx="104775" cy="107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16</xdr:row>
      <xdr:rowOff>168649</xdr:rowOff>
    </xdr:to>
    <xdr:sp macro="" textlink="">
      <xdr:nvSpPr>
        <xdr:cNvPr id="181" name="Text Box 1"/>
        <xdr:cNvSpPr txBox="1">
          <a:spLocks noChangeArrowheads="1"/>
        </xdr:cNvSpPr>
      </xdr:nvSpPr>
      <xdr:spPr bwMode="auto">
        <a:xfrm>
          <a:off x="495300" y="20850225"/>
          <a:ext cx="104775" cy="107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16</xdr:row>
      <xdr:rowOff>168649</xdr:rowOff>
    </xdr:to>
    <xdr:sp macro="" textlink="">
      <xdr:nvSpPr>
        <xdr:cNvPr id="182" name="Text Box 2"/>
        <xdr:cNvSpPr txBox="1">
          <a:spLocks noChangeArrowheads="1"/>
        </xdr:cNvSpPr>
      </xdr:nvSpPr>
      <xdr:spPr bwMode="auto">
        <a:xfrm>
          <a:off x="495300" y="20850225"/>
          <a:ext cx="104775" cy="107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16</xdr:row>
      <xdr:rowOff>168649</xdr:rowOff>
    </xdr:to>
    <xdr:sp macro="" textlink="">
      <xdr:nvSpPr>
        <xdr:cNvPr id="183" name="Text Box 4"/>
        <xdr:cNvSpPr txBox="1">
          <a:spLocks noChangeArrowheads="1"/>
        </xdr:cNvSpPr>
      </xdr:nvSpPr>
      <xdr:spPr bwMode="auto">
        <a:xfrm>
          <a:off x="495300" y="20850225"/>
          <a:ext cx="104775" cy="107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16</xdr:row>
      <xdr:rowOff>168649</xdr:rowOff>
    </xdr:to>
    <xdr:sp macro="" textlink="">
      <xdr:nvSpPr>
        <xdr:cNvPr id="184" name="Text Box 5"/>
        <xdr:cNvSpPr txBox="1">
          <a:spLocks noChangeArrowheads="1"/>
        </xdr:cNvSpPr>
      </xdr:nvSpPr>
      <xdr:spPr bwMode="auto">
        <a:xfrm>
          <a:off x="495300" y="20850225"/>
          <a:ext cx="104775" cy="107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16</xdr:row>
      <xdr:rowOff>168649</xdr:rowOff>
    </xdr:to>
    <xdr:sp macro="" textlink="">
      <xdr:nvSpPr>
        <xdr:cNvPr id="185" name="Text Box 1"/>
        <xdr:cNvSpPr txBox="1">
          <a:spLocks noChangeArrowheads="1"/>
        </xdr:cNvSpPr>
      </xdr:nvSpPr>
      <xdr:spPr bwMode="auto">
        <a:xfrm>
          <a:off x="495300" y="20850225"/>
          <a:ext cx="104775" cy="107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16</xdr:row>
      <xdr:rowOff>168649</xdr:rowOff>
    </xdr:to>
    <xdr:sp macro="" textlink="">
      <xdr:nvSpPr>
        <xdr:cNvPr id="186" name="Text Box 2"/>
        <xdr:cNvSpPr txBox="1">
          <a:spLocks noChangeArrowheads="1"/>
        </xdr:cNvSpPr>
      </xdr:nvSpPr>
      <xdr:spPr bwMode="auto">
        <a:xfrm>
          <a:off x="495300" y="20850225"/>
          <a:ext cx="104775" cy="107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16</xdr:row>
      <xdr:rowOff>168649</xdr:rowOff>
    </xdr:to>
    <xdr:sp macro="" textlink="">
      <xdr:nvSpPr>
        <xdr:cNvPr id="187" name="Text Box 4"/>
        <xdr:cNvSpPr txBox="1">
          <a:spLocks noChangeArrowheads="1"/>
        </xdr:cNvSpPr>
      </xdr:nvSpPr>
      <xdr:spPr bwMode="auto">
        <a:xfrm>
          <a:off x="495300" y="20850225"/>
          <a:ext cx="104775" cy="107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16</xdr:row>
      <xdr:rowOff>168649</xdr:rowOff>
    </xdr:to>
    <xdr:sp macro="" textlink="">
      <xdr:nvSpPr>
        <xdr:cNvPr id="188" name="Text Box 5"/>
        <xdr:cNvSpPr txBox="1">
          <a:spLocks noChangeArrowheads="1"/>
        </xdr:cNvSpPr>
      </xdr:nvSpPr>
      <xdr:spPr bwMode="auto">
        <a:xfrm>
          <a:off x="495300" y="20850225"/>
          <a:ext cx="104775" cy="107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0</xdr:col>
      <xdr:colOff>533400</xdr:colOff>
      <xdr:row>13</xdr:row>
      <xdr:rowOff>0</xdr:rowOff>
    </xdr:from>
    <xdr:to>
      <xdr:col>1</xdr:col>
      <xdr:colOff>95250</xdr:colOff>
      <xdr:row>19</xdr:row>
      <xdr:rowOff>98052</xdr:rowOff>
    </xdr:to>
    <xdr:sp macro="" textlink="">
      <xdr:nvSpPr>
        <xdr:cNvPr id="189" name="Text Box 1"/>
        <xdr:cNvSpPr txBox="1">
          <a:spLocks noChangeArrowheads="1"/>
        </xdr:cNvSpPr>
      </xdr:nvSpPr>
      <xdr:spPr bwMode="auto">
        <a:xfrm>
          <a:off x="495300" y="20850225"/>
          <a:ext cx="95250" cy="162205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19</xdr:row>
      <xdr:rowOff>98052</xdr:rowOff>
    </xdr:to>
    <xdr:sp macro="" textlink="">
      <xdr:nvSpPr>
        <xdr:cNvPr id="190" name="Text Box 2"/>
        <xdr:cNvSpPr txBox="1">
          <a:spLocks noChangeArrowheads="1"/>
        </xdr:cNvSpPr>
      </xdr:nvSpPr>
      <xdr:spPr bwMode="auto">
        <a:xfrm>
          <a:off x="495300" y="20850225"/>
          <a:ext cx="104775" cy="162205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19</xdr:row>
      <xdr:rowOff>98052</xdr:rowOff>
    </xdr:to>
    <xdr:sp macro="" textlink="">
      <xdr:nvSpPr>
        <xdr:cNvPr id="191" name="Text Box 4"/>
        <xdr:cNvSpPr txBox="1">
          <a:spLocks noChangeArrowheads="1"/>
        </xdr:cNvSpPr>
      </xdr:nvSpPr>
      <xdr:spPr bwMode="auto">
        <a:xfrm>
          <a:off x="495300" y="20850225"/>
          <a:ext cx="104775" cy="162205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19</xdr:row>
      <xdr:rowOff>98052</xdr:rowOff>
    </xdr:to>
    <xdr:sp macro="" textlink="">
      <xdr:nvSpPr>
        <xdr:cNvPr id="192" name="Text Box 5"/>
        <xdr:cNvSpPr txBox="1">
          <a:spLocks noChangeArrowheads="1"/>
        </xdr:cNvSpPr>
      </xdr:nvSpPr>
      <xdr:spPr bwMode="auto">
        <a:xfrm>
          <a:off x="495300" y="20850225"/>
          <a:ext cx="104775" cy="162205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19</xdr:row>
      <xdr:rowOff>98052</xdr:rowOff>
    </xdr:to>
    <xdr:sp macro="" textlink="">
      <xdr:nvSpPr>
        <xdr:cNvPr id="193" name="Text Box 1"/>
        <xdr:cNvSpPr txBox="1">
          <a:spLocks noChangeArrowheads="1"/>
        </xdr:cNvSpPr>
      </xdr:nvSpPr>
      <xdr:spPr bwMode="auto">
        <a:xfrm>
          <a:off x="495300" y="20850225"/>
          <a:ext cx="104775" cy="162205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19</xdr:row>
      <xdr:rowOff>117102</xdr:rowOff>
    </xdr:to>
    <xdr:sp macro="" textlink="">
      <xdr:nvSpPr>
        <xdr:cNvPr id="194" name="Text Box 2"/>
        <xdr:cNvSpPr txBox="1">
          <a:spLocks noChangeArrowheads="1"/>
        </xdr:cNvSpPr>
      </xdr:nvSpPr>
      <xdr:spPr bwMode="auto">
        <a:xfrm>
          <a:off x="495300" y="20850225"/>
          <a:ext cx="104775" cy="164110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19</xdr:row>
      <xdr:rowOff>98052</xdr:rowOff>
    </xdr:to>
    <xdr:sp macro="" textlink="">
      <xdr:nvSpPr>
        <xdr:cNvPr id="195" name="Text Box 4"/>
        <xdr:cNvSpPr txBox="1">
          <a:spLocks noChangeArrowheads="1"/>
        </xdr:cNvSpPr>
      </xdr:nvSpPr>
      <xdr:spPr bwMode="auto">
        <a:xfrm>
          <a:off x="495300" y="20850225"/>
          <a:ext cx="104775" cy="162205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19</xdr:row>
      <xdr:rowOff>98052</xdr:rowOff>
    </xdr:to>
    <xdr:sp macro="" textlink="">
      <xdr:nvSpPr>
        <xdr:cNvPr id="196" name="Text Box 5"/>
        <xdr:cNvSpPr txBox="1">
          <a:spLocks noChangeArrowheads="1"/>
        </xdr:cNvSpPr>
      </xdr:nvSpPr>
      <xdr:spPr bwMode="auto">
        <a:xfrm>
          <a:off x="495300" y="20850225"/>
          <a:ext cx="104775" cy="162205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19</xdr:row>
      <xdr:rowOff>98052</xdr:rowOff>
    </xdr:to>
    <xdr:sp macro="" textlink="">
      <xdr:nvSpPr>
        <xdr:cNvPr id="197" name="Text Box 1"/>
        <xdr:cNvSpPr txBox="1">
          <a:spLocks noChangeArrowheads="1"/>
        </xdr:cNvSpPr>
      </xdr:nvSpPr>
      <xdr:spPr bwMode="auto">
        <a:xfrm>
          <a:off x="495300" y="20850225"/>
          <a:ext cx="104775" cy="162205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19</xdr:row>
      <xdr:rowOff>98052</xdr:rowOff>
    </xdr:to>
    <xdr:sp macro="" textlink="">
      <xdr:nvSpPr>
        <xdr:cNvPr id="198" name="Text Box 2"/>
        <xdr:cNvSpPr txBox="1">
          <a:spLocks noChangeArrowheads="1"/>
        </xdr:cNvSpPr>
      </xdr:nvSpPr>
      <xdr:spPr bwMode="auto">
        <a:xfrm>
          <a:off x="495300" y="20850225"/>
          <a:ext cx="104775" cy="162205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19</xdr:row>
      <xdr:rowOff>98052</xdr:rowOff>
    </xdr:to>
    <xdr:sp macro="" textlink="">
      <xdr:nvSpPr>
        <xdr:cNvPr id="199" name="Text Box 4"/>
        <xdr:cNvSpPr txBox="1">
          <a:spLocks noChangeArrowheads="1"/>
        </xdr:cNvSpPr>
      </xdr:nvSpPr>
      <xdr:spPr bwMode="auto">
        <a:xfrm>
          <a:off x="495300" y="20850225"/>
          <a:ext cx="104775" cy="162205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19</xdr:row>
      <xdr:rowOff>98052</xdr:rowOff>
    </xdr:to>
    <xdr:sp macro="" textlink="">
      <xdr:nvSpPr>
        <xdr:cNvPr id="200" name="Text Box 5"/>
        <xdr:cNvSpPr txBox="1">
          <a:spLocks noChangeArrowheads="1"/>
        </xdr:cNvSpPr>
      </xdr:nvSpPr>
      <xdr:spPr bwMode="auto">
        <a:xfrm>
          <a:off x="495300" y="20850225"/>
          <a:ext cx="104775" cy="162205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19</xdr:row>
      <xdr:rowOff>98052</xdr:rowOff>
    </xdr:to>
    <xdr:sp macro="" textlink="">
      <xdr:nvSpPr>
        <xdr:cNvPr id="201" name="Text Box 1"/>
        <xdr:cNvSpPr txBox="1">
          <a:spLocks noChangeArrowheads="1"/>
        </xdr:cNvSpPr>
      </xdr:nvSpPr>
      <xdr:spPr bwMode="auto">
        <a:xfrm>
          <a:off x="495300" y="20850225"/>
          <a:ext cx="104775" cy="162205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19</xdr:row>
      <xdr:rowOff>117102</xdr:rowOff>
    </xdr:to>
    <xdr:sp macro="" textlink="">
      <xdr:nvSpPr>
        <xdr:cNvPr id="202" name="Text Box 2"/>
        <xdr:cNvSpPr txBox="1">
          <a:spLocks noChangeArrowheads="1"/>
        </xdr:cNvSpPr>
      </xdr:nvSpPr>
      <xdr:spPr bwMode="auto">
        <a:xfrm>
          <a:off x="495300" y="20850225"/>
          <a:ext cx="104775" cy="164110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19</xdr:row>
      <xdr:rowOff>98052</xdr:rowOff>
    </xdr:to>
    <xdr:sp macro="" textlink="">
      <xdr:nvSpPr>
        <xdr:cNvPr id="203" name="Text Box 4"/>
        <xdr:cNvSpPr txBox="1">
          <a:spLocks noChangeArrowheads="1"/>
        </xdr:cNvSpPr>
      </xdr:nvSpPr>
      <xdr:spPr bwMode="auto">
        <a:xfrm>
          <a:off x="495300" y="20850225"/>
          <a:ext cx="104775" cy="162205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19</xdr:row>
      <xdr:rowOff>98052</xdr:rowOff>
    </xdr:to>
    <xdr:sp macro="" textlink="">
      <xdr:nvSpPr>
        <xdr:cNvPr id="204" name="Text Box 5"/>
        <xdr:cNvSpPr txBox="1">
          <a:spLocks noChangeArrowheads="1"/>
        </xdr:cNvSpPr>
      </xdr:nvSpPr>
      <xdr:spPr bwMode="auto">
        <a:xfrm>
          <a:off x="495300" y="20850225"/>
          <a:ext cx="104775" cy="162205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19</xdr:row>
      <xdr:rowOff>98052</xdr:rowOff>
    </xdr:to>
    <xdr:sp macro="" textlink="">
      <xdr:nvSpPr>
        <xdr:cNvPr id="205" name="Text Box 1"/>
        <xdr:cNvSpPr txBox="1">
          <a:spLocks noChangeArrowheads="1"/>
        </xdr:cNvSpPr>
      </xdr:nvSpPr>
      <xdr:spPr bwMode="auto">
        <a:xfrm>
          <a:off x="495300" y="20850225"/>
          <a:ext cx="104775" cy="162205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19</xdr:row>
      <xdr:rowOff>98052</xdr:rowOff>
    </xdr:to>
    <xdr:sp macro="" textlink="">
      <xdr:nvSpPr>
        <xdr:cNvPr id="206" name="Text Box 2"/>
        <xdr:cNvSpPr txBox="1">
          <a:spLocks noChangeArrowheads="1"/>
        </xdr:cNvSpPr>
      </xdr:nvSpPr>
      <xdr:spPr bwMode="auto">
        <a:xfrm>
          <a:off x="495300" y="20850225"/>
          <a:ext cx="104775" cy="162205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19</xdr:row>
      <xdr:rowOff>98052</xdr:rowOff>
    </xdr:to>
    <xdr:sp macro="" textlink="">
      <xdr:nvSpPr>
        <xdr:cNvPr id="207" name="Text Box 4"/>
        <xdr:cNvSpPr txBox="1">
          <a:spLocks noChangeArrowheads="1"/>
        </xdr:cNvSpPr>
      </xdr:nvSpPr>
      <xdr:spPr bwMode="auto">
        <a:xfrm>
          <a:off x="495300" y="20850225"/>
          <a:ext cx="104775" cy="162205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19</xdr:row>
      <xdr:rowOff>98052</xdr:rowOff>
    </xdr:to>
    <xdr:sp macro="" textlink="">
      <xdr:nvSpPr>
        <xdr:cNvPr id="208" name="Text Box 5"/>
        <xdr:cNvSpPr txBox="1">
          <a:spLocks noChangeArrowheads="1"/>
        </xdr:cNvSpPr>
      </xdr:nvSpPr>
      <xdr:spPr bwMode="auto">
        <a:xfrm>
          <a:off x="495300" y="20850225"/>
          <a:ext cx="104775" cy="162205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19</xdr:row>
      <xdr:rowOff>98052</xdr:rowOff>
    </xdr:to>
    <xdr:sp macro="" textlink="">
      <xdr:nvSpPr>
        <xdr:cNvPr id="209" name="Text Box 1"/>
        <xdr:cNvSpPr txBox="1">
          <a:spLocks noChangeArrowheads="1"/>
        </xdr:cNvSpPr>
      </xdr:nvSpPr>
      <xdr:spPr bwMode="auto">
        <a:xfrm>
          <a:off x="495300" y="20850225"/>
          <a:ext cx="104775" cy="162205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19</xdr:row>
      <xdr:rowOff>98052</xdr:rowOff>
    </xdr:to>
    <xdr:sp macro="" textlink="">
      <xdr:nvSpPr>
        <xdr:cNvPr id="210" name="Text Box 2"/>
        <xdr:cNvSpPr txBox="1">
          <a:spLocks noChangeArrowheads="1"/>
        </xdr:cNvSpPr>
      </xdr:nvSpPr>
      <xdr:spPr bwMode="auto">
        <a:xfrm>
          <a:off x="495300" y="20850225"/>
          <a:ext cx="104775" cy="162205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19</xdr:row>
      <xdr:rowOff>98052</xdr:rowOff>
    </xdr:to>
    <xdr:sp macro="" textlink="">
      <xdr:nvSpPr>
        <xdr:cNvPr id="211" name="Text Box 4"/>
        <xdr:cNvSpPr txBox="1">
          <a:spLocks noChangeArrowheads="1"/>
        </xdr:cNvSpPr>
      </xdr:nvSpPr>
      <xdr:spPr bwMode="auto">
        <a:xfrm>
          <a:off x="495300" y="20850225"/>
          <a:ext cx="104775" cy="162205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19</xdr:row>
      <xdr:rowOff>98052</xdr:rowOff>
    </xdr:to>
    <xdr:sp macro="" textlink="">
      <xdr:nvSpPr>
        <xdr:cNvPr id="212" name="Text Box 5"/>
        <xdr:cNvSpPr txBox="1">
          <a:spLocks noChangeArrowheads="1"/>
        </xdr:cNvSpPr>
      </xdr:nvSpPr>
      <xdr:spPr bwMode="auto">
        <a:xfrm>
          <a:off x="495300" y="20850225"/>
          <a:ext cx="104775" cy="162205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19</xdr:row>
      <xdr:rowOff>98052</xdr:rowOff>
    </xdr:to>
    <xdr:sp macro="" textlink="">
      <xdr:nvSpPr>
        <xdr:cNvPr id="213" name="Text Box 1"/>
        <xdr:cNvSpPr txBox="1">
          <a:spLocks noChangeArrowheads="1"/>
        </xdr:cNvSpPr>
      </xdr:nvSpPr>
      <xdr:spPr bwMode="auto">
        <a:xfrm>
          <a:off x="495300" y="20850225"/>
          <a:ext cx="104775" cy="162205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19</xdr:row>
      <xdr:rowOff>117102</xdr:rowOff>
    </xdr:to>
    <xdr:sp macro="" textlink="">
      <xdr:nvSpPr>
        <xdr:cNvPr id="214" name="Text Box 2"/>
        <xdr:cNvSpPr txBox="1">
          <a:spLocks noChangeArrowheads="1"/>
        </xdr:cNvSpPr>
      </xdr:nvSpPr>
      <xdr:spPr bwMode="auto">
        <a:xfrm>
          <a:off x="495300" y="20850225"/>
          <a:ext cx="104775" cy="164110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19</xdr:row>
      <xdr:rowOff>98052</xdr:rowOff>
    </xdr:to>
    <xdr:sp macro="" textlink="">
      <xdr:nvSpPr>
        <xdr:cNvPr id="215" name="Text Box 4"/>
        <xdr:cNvSpPr txBox="1">
          <a:spLocks noChangeArrowheads="1"/>
        </xdr:cNvSpPr>
      </xdr:nvSpPr>
      <xdr:spPr bwMode="auto">
        <a:xfrm>
          <a:off x="495300" y="20850225"/>
          <a:ext cx="104775" cy="162205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19</xdr:row>
      <xdr:rowOff>98052</xdr:rowOff>
    </xdr:to>
    <xdr:sp macro="" textlink="">
      <xdr:nvSpPr>
        <xdr:cNvPr id="216" name="Text Box 5"/>
        <xdr:cNvSpPr txBox="1">
          <a:spLocks noChangeArrowheads="1"/>
        </xdr:cNvSpPr>
      </xdr:nvSpPr>
      <xdr:spPr bwMode="auto">
        <a:xfrm>
          <a:off x="495300" y="20850225"/>
          <a:ext cx="104775" cy="162205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19</xdr:row>
      <xdr:rowOff>98052</xdr:rowOff>
    </xdr:to>
    <xdr:sp macro="" textlink="">
      <xdr:nvSpPr>
        <xdr:cNvPr id="217" name="Text Box 1"/>
        <xdr:cNvSpPr txBox="1">
          <a:spLocks noChangeArrowheads="1"/>
        </xdr:cNvSpPr>
      </xdr:nvSpPr>
      <xdr:spPr bwMode="auto">
        <a:xfrm>
          <a:off x="495300" y="20850225"/>
          <a:ext cx="104775" cy="162205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19</xdr:row>
      <xdr:rowOff>98052</xdr:rowOff>
    </xdr:to>
    <xdr:sp macro="" textlink="">
      <xdr:nvSpPr>
        <xdr:cNvPr id="218" name="Text Box 2"/>
        <xdr:cNvSpPr txBox="1">
          <a:spLocks noChangeArrowheads="1"/>
        </xdr:cNvSpPr>
      </xdr:nvSpPr>
      <xdr:spPr bwMode="auto">
        <a:xfrm>
          <a:off x="495300" y="20850225"/>
          <a:ext cx="104775" cy="162205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19</xdr:row>
      <xdr:rowOff>98052</xdr:rowOff>
    </xdr:to>
    <xdr:sp macro="" textlink="">
      <xdr:nvSpPr>
        <xdr:cNvPr id="219" name="Text Box 4"/>
        <xdr:cNvSpPr txBox="1">
          <a:spLocks noChangeArrowheads="1"/>
        </xdr:cNvSpPr>
      </xdr:nvSpPr>
      <xdr:spPr bwMode="auto">
        <a:xfrm>
          <a:off x="495300" y="20850225"/>
          <a:ext cx="104775" cy="162205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19</xdr:row>
      <xdr:rowOff>98052</xdr:rowOff>
    </xdr:to>
    <xdr:sp macro="" textlink="">
      <xdr:nvSpPr>
        <xdr:cNvPr id="220" name="Text Box 5"/>
        <xdr:cNvSpPr txBox="1">
          <a:spLocks noChangeArrowheads="1"/>
        </xdr:cNvSpPr>
      </xdr:nvSpPr>
      <xdr:spPr bwMode="auto">
        <a:xfrm>
          <a:off x="495300" y="20850225"/>
          <a:ext cx="104775" cy="162205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19</xdr:row>
      <xdr:rowOff>98052</xdr:rowOff>
    </xdr:to>
    <xdr:sp macro="" textlink="">
      <xdr:nvSpPr>
        <xdr:cNvPr id="221" name="Text Box 1"/>
        <xdr:cNvSpPr txBox="1">
          <a:spLocks noChangeArrowheads="1"/>
        </xdr:cNvSpPr>
      </xdr:nvSpPr>
      <xdr:spPr bwMode="auto">
        <a:xfrm>
          <a:off x="495300" y="20850225"/>
          <a:ext cx="104775" cy="162205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19</xdr:row>
      <xdr:rowOff>117102</xdr:rowOff>
    </xdr:to>
    <xdr:sp macro="" textlink="">
      <xdr:nvSpPr>
        <xdr:cNvPr id="222" name="Text Box 2"/>
        <xdr:cNvSpPr txBox="1">
          <a:spLocks noChangeArrowheads="1"/>
        </xdr:cNvSpPr>
      </xdr:nvSpPr>
      <xdr:spPr bwMode="auto">
        <a:xfrm>
          <a:off x="495300" y="20850225"/>
          <a:ext cx="104775" cy="164110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19</xdr:row>
      <xdr:rowOff>98052</xdr:rowOff>
    </xdr:to>
    <xdr:sp macro="" textlink="">
      <xdr:nvSpPr>
        <xdr:cNvPr id="223" name="Text Box 4"/>
        <xdr:cNvSpPr txBox="1">
          <a:spLocks noChangeArrowheads="1"/>
        </xdr:cNvSpPr>
      </xdr:nvSpPr>
      <xdr:spPr bwMode="auto">
        <a:xfrm>
          <a:off x="495300" y="20850225"/>
          <a:ext cx="104775" cy="162205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19</xdr:row>
      <xdr:rowOff>98052</xdr:rowOff>
    </xdr:to>
    <xdr:sp macro="" textlink="">
      <xdr:nvSpPr>
        <xdr:cNvPr id="224" name="Text Box 5"/>
        <xdr:cNvSpPr txBox="1">
          <a:spLocks noChangeArrowheads="1"/>
        </xdr:cNvSpPr>
      </xdr:nvSpPr>
      <xdr:spPr bwMode="auto">
        <a:xfrm>
          <a:off x="495300" y="20850225"/>
          <a:ext cx="104775" cy="162205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19</xdr:row>
      <xdr:rowOff>98052</xdr:rowOff>
    </xdr:to>
    <xdr:sp macro="" textlink="">
      <xdr:nvSpPr>
        <xdr:cNvPr id="225" name="Text Box 1"/>
        <xdr:cNvSpPr txBox="1">
          <a:spLocks noChangeArrowheads="1"/>
        </xdr:cNvSpPr>
      </xdr:nvSpPr>
      <xdr:spPr bwMode="auto">
        <a:xfrm>
          <a:off x="495300" y="20850225"/>
          <a:ext cx="104775" cy="162205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19</xdr:row>
      <xdr:rowOff>98052</xdr:rowOff>
    </xdr:to>
    <xdr:sp macro="" textlink="">
      <xdr:nvSpPr>
        <xdr:cNvPr id="226" name="Text Box 2"/>
        <xdr:cNvSpPr txBox="1">
          <a:spLocks noChangeArrowheads="1"/>
        </xdr:cNvSpPr>
      </xdr:nvSpPr>
      <xdr:spPr bwMode="auto">
        <a:xfrm>
          <a:off x="495300" y="20850225"/>
          <a:ext cx="104775" cy="162205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19</xdr:row>
      <xdr:rowOff>98052</xdr:rowOff>
    </xdr:to>
    <xdr:sp macro="" textlink="">
      <xdr:nvSpPr>
        <xdr:cNvPr id="227" name="Text Box 4"/>
        <xdr:cNvSpPr txBox="1">
          <a:spLocks noChangeArrowheads="1"/>
        </xdr:cNvSpPr>
      </xdr:nvSpPr>
      <xdr:spPr bwMode="auto">
        <a:xfrm>
          <a:off x="495300" y="20850225"/>
          <a:ext cx="104775" cy="162205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19</xdr:row>
      <xdr:rowOff>98052</xdr:rowOff>
    </xdr:to>
    <xdr:sp macro="" textlink="">
      <xdr:nvSpPr>
        <xdr:cNvPr id="228" name="Text Box 5"/>
        <xdr:cNvSpPr txBox="1">
          <a:spLocks noChangeArrowheads="1"/>
        </xdr:cNvSpPr>
      </xdr:nvSpPr>
      <xdr:spPr bwMode="auto">
        <a:xfrm>
          <a:off x="495300" y="20850225"/>
          <a:ext cx="104775" cy="162205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19</xdr:row>
      <xdr:rowOff>98052</xdr:rowOff>
    </xdr:to>
    <xdr:sp macro="" textlink="">
      <xdr:nvSpPr>
        <xdr:cNvPr id="229" name="Text Box 1"/>
        <xdr:cNvSpPr txBox="1">
          <a:spLocks noChangeArrowheads="1"/>
        </xdr:cNvSpPr>
      </xdr:nvSpPr>
      <xdr:spPr bwMode="auto">
        <a:xfrm>
          <a:off x="495300" y="20850225"/>
          <a:ext cx="104775" cy="162205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19</xdr:row>
      <xdr:rowOff>98052</xdr:rowOff>
    </xdr:to>
    <xdr:sp macro="" textlink="">
      <xdr:nvSpPr>
        <xdr:cNvPr id="230" name="Text Box 2"/>
        <xdr:cNvSpPr txBox="1">
          <a:spLocks noChangeArrowheads="1"/>
        </xdr:cNvSpPr>
      </xdr:nvSpPr>
      <xdr:spPr bwMode="auto">
        <a:xfrm>
          <a:off x="495300" y="20850225"/>
          <a:ext cx="104775" cy="162205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19</xdr:row>
      <xdr:rowOff>98052</xdr:rowOff>
    </xdr:to>
    <xdr:sp macro="" textlink="">
      <xdr:nvSpPr>
        <xdr:cNvPr id="231" name="Text Box 4"/>
        <xdr:cNvSpPr txBox="1">
          <a:spLocks noChangeArrowheads="1"/>
        </xdr:cNvSpPr>
      </xdr:nvSpPr>
      <xdr:spPr bwMode="auto">
        <a:xfrm>
          <a:off x="495300" y="20850225"/>
          <a:ext cx="104775" cy="162205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19</xdr:row>
      <xdr:rowOff>98052</xdr:rowOff>
    </xdr:to>
    <xdr:sp macro="" textlink="">
      <xdr:nvSpPr>
        <xdr:cNvPr id="232" name="Text Box 5"/>
        <xdr:cNvSpPr txBox="1">
          <a:spLocks noChangeArrowheads="1"/>
        </xdr:cNvSpPr>
      </xdr:nvSpPr>
      <xdr:spPr bwMode="auto">
        <a:xfrm>
          <a:off x="495300" y="20850225"/>
          <a:ext cx="104775" cy="162205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19</xdr:row>
      <xdr:rowOff>98052</xdr:rowOff>
    </xdr:to>
    <xdr:sp macro="" textlink="">
      <xdr:nvSpPr>
        <xdr:cNvPr id="233" name="Text Box 1"/>
        <xdr:cNvSpPr txBox="1">
          <a:spLocks noChangeArrowheads="1"/>
        </xdr:cNvSpPr>
      </xdr:nvSpPr>
      <xdr:spPr bwMode="auto">
        <a:xfrm>
          <a:off x="495300" y="20850225"/>
          <a:ext cx="104775" cy="162205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19</xdr:row>
      <xdr:rowOff>117102</xdr:rowOff>
    </xdr:to>
    <xdr:sp macro="" textlink="">
      <xdr:nvSpPr>
        <xdr:cNvPr id="234" name="Text Box 2"/>
        <xdr:cNvSpPr txBox="1">
          <a:spLocks noChangeArrowheads="1"/>
        </xdr:cNvSpPr>
      </xdr:nvSpPr>
      <xdr:spPr bwMode="auto">
        <a:xfrm>
          <a:off x="495300" y="20850225"/>
          <a:ext cx="104775" cy="164110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19</xdr:row>
      <xdr:rowOff>98052</xdr:rowOff>
    </xdr:to>
    <xdr:sp macro="" textlink="">
      <xdr:nvSpPr>
        <xdr:cNvPr id="235" name="Text Box 1"/>
        <xdr:cNvSpPr txBox="1">
          <a:spLocks noChangeArrowheads="1"/>
        </xdr:cNvSpPr>
      </xdr:nvSpPr>
      <xdr:spPr bwMode="auto">
        <a:xfrm>
          <a:off x="495300" y="20850225"/>
          <a:ext cx="104775" cy="162205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19</xdr:row>
      <xdr:rowOff>98052</xdr:rowOff>
    </xdr:to>
    <xdr:sp macro="" textlink="">
      <xdr:nvSpPr>
        <xdr:cNvPr id="236" name="Text Box 2"/>
        <xdr:cNvSpPr txBox="1">
          <a:spLocks noChangeArrowheads="1"/>
        </xdr:cNvSpPr>
      </xdr:nvSpPr>
      <xdr:spPr bwMode="auto">
        <a:xfrm>
          <a:off x="495300" y="20850225"/>
          <a:ext cx="104775" cy="162205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19</xdr:row>
      <xdr:rowOff>98052</xdr:rowOff>
    </xdr:to>
    <xdr:sp macro="" textlink="">
      <xdr:nvSpPr>
        <xdr:cNvPr id="237" name="Text Box 4"/>
        <xdr:cNvSpPr txBox="1">
          <a:spLocks noChangeArrowheads="1"/>
        </xdr:cNvSpPr>
      </xdr:nvSpPr>
      <xdr:spPr bwMode="auto">
        <a:xfrm>
          <a:off x="495300" y="20850225"/>
          <a:ext cx="104775" cy="162205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19</xdr:row>
      <xdr:rowOff>98052</xdr:rowOff>
    </xdr:to>
    <xdr:sp macro="" textlink="">
      <xdr:nvSpPr>
        <xdr:cNvPr id="238" name="Text Box 5"/>
        <xdr:cNvSpPr txBox="1">
          <a:spLocks noChangeArrowheads="1"/>
        </xdr:cNvSpPr>
      </xdr:nvSpPr>
      <xdr:spPr bwMode="auto">
        <a:xfrm>
          <a:off x="495300" y="20850225"/>
          <a:ext cx="104775" cy="162205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15</xdr:row>
      <xdr:rowOff>469527</xdr:rowOff>
    </xdr:to>
    <xdr:sp macro="" textlink="">
      <xdr:nvSpPr>
        <xdr:cNvPr id="239" name="Text Box 1"/>
        <xdr:cNvSpPr txBox="1">
          <a:spLocks noChangeArrowheads="1"/>
        </xdr:cNvSpPr>
      </xdr:nvSpPr>
      <xdr:spPr bwMode="auto">
        <a:xfrm>
          <a:off x="495300" y="20850225"/>
          <a:ext cx="104775" cy="8505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15</xdr:row>
      <xdr:rowOff>469527</xdr:rowOff>
    </xdr:to>
    <xdr:sp macro="" textlink="">
      <xdr:nvSpPr>
        <xdr:cNvPr id="240" name="Text Box 2"/>
        <xdr:cNvSpPr txBox="1">
          <a:spLocks noChangeArrowheads="1"/>
        </xdr:cNvSpPr>
      </xdr:nvSpPr>
      <xdr:spPr bwMode="auto">
        <a:xfrm>
          <a:off x="495300" y="20850225"/>
          <a:ext cx="104775" cy="8505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15</xdr:row>
      <xdr:rowOff>469527</xdr:rowOff>
    </xdr:to>
    <xdr:sp macro="" textlink="">
      <xdr:nvSpPr>
        <xdr:cNvPr id="241" name="Text Box 4"/>
        <xdr:cNvSpPr txBox="1">
          <a:spLocks noChangeArrowheads="1"/>
        </xdr:cNvSpPr>
      </xdr:nvSpPr>
      <xdr:spPr bwMode="auto">
        <a:xfrm>
          <a:off x="495300" y="20850225"/>
          <a:ext cx="104775" cy="8505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15</xdr:row>
      <xdr:rowOff>469527</xdr:rowOff>
    </xdr:to>
    <xdr:sp macro="" textlink="">
      <xdr:nvSpPr>
        <xdr:cNvPr id="242" name="Text Box 5"/>
        <xdr:cNvSpPr txBox="1">
          <a:spLocks noChangeArrowheads="1"/>
        </xdr:cNvSpPr>
      </xdr:nvSpPr>
      <xdr:spPr bwMode="auto">
        <a:xfrm>
          <a:off x="495300" y="20850225"/>
          <a:ext cx="104775" cy="8505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15</xdr:row>
      <xdr:rowOff>469527</xdr:rowOff>
    </xdr:to>
    <xdr:sp macro="" textlink="">
      <xdr:nvSpPr>
        <xdr:cNvPr id="243" name="Text Box 1"/>
        <xdr:cNvSpPr txBox="1">
          <a:spLocks noChangeArrowheads="1"/>
        </xdr:cNvSpPr>
      </xdr:nvSpPr>
      <xdr:spPr bwMode="auto">
        <a:xfrm>
          <a:off x="495300" y="20850225"/>
          <a:ext cx="104775" cy="8505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15</xdr:row>
      <xdr:rowOff>469527</xdr:rowOff>
    </xdr:to>
    <xdr:sp macro="" textlink="">
      <xdr:nvSpPr>
        <xdr:cNvPr id="244" name="Text Box 2"/>
        <xdr:cNvSpPr txBox="1">
          <a:spLocks noChangeArrowheads="1"/>
        </xdr:cNvSpPr>
      </xdr:nvSpPr>
      <xdr:spPr bwMode="auto">
        <a:xfrm>
          <a:off x="495300" y="20850225"/>
          <a:ext cx="104775" cy="8505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15</xdr:row>
      <xdr:rowOff>469527</xdr:rowOff>
    </xdr:to>
    <xdr:sp macro="" textlink="">
      <xdr:nvSpPr>
        <xdr:cNvPr id="245" name="Text Box 4"/>
        <xdr:cNvSpPr txBox="1">
          <a:spLocks noChangeArrowheads="1"/>
        </xdr:cNvSpPr>
      </xdr:nvSpPr>
      <xdr:spPr bwMode="auto">
        <a:xfrm>
          <a:off x="495300" y="20850225"/>
          <a:ext cx="104775" cy="8505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15</xdr:row>
      <xdr:rowOff>469527</xdr:rowOff>
    </xdr:to>
    <xdr:sp macro="" textlink="">
      <xdr:nvSpPr>
        <xdr:cNvPr id="246" name="Text Box 5"/>
        <xdr:cNvSpPr txBox="1">
          <a:spLocks noChangeArrowheads="1"/>
        </xdr:cNvSpPr>
      </xdr:nvSpPr>
      <xdr:spPr bwMode="auto">
        <a:xfrm>
          <a:off x="495300" y="20850225"/>
          <a:ext cx="104775" cy="8505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15</xdr:row>
      <xdr:rowOff>469527</xdr:rowOff>
    </xdr:to>
    <xdr:sp macro="" textlink="">
      <xdr:nvSpPr>
        <xdr:cNvPr id="247" name="Text Box 1"/>
        <xdr:cNvSpPr txBox="1">
          <a:spLocks noChangeArrowheads="1"/>
        </xdr:cNvSpPr>
      </xdr:nvSpPr>
      <xdr:spPr bwMode="auto">
        <a:xfrm>
          <a:off x="495300" y="20850225"/>
          <a:ext cx="104775" cy="8505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15</xdr:row>
      <xdr:rowOff>469527</xdr:rowOff>
    </xdr:to>
    <xdr:sp macro="" textlink="">
      <xdr:nvSpPr>
        <xdr:cNvPr id="248" name="Text Box 2"/>
        <xdr:cNvSpPr txBox="1">
          <a:spLocks noChangeArrowheads="1"/>
        </xdr:cNvSpPr>
      </xdr:nvSpPr>
      <xdr:spPr bwMode="auto">
        <a:xfrm>
          <a:off x="495300" y="20850225"/>
          <a:ext cx="104775" cy="8505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15</xdr:row>
      <xdr:rowOff>469527</xdr:rowOff>
    </xdr:to>
    <xdr:sp macro="" textlink="">
      <xdr:nvSpPr>
        <xdr:cNvPr id="249" name="Text Box 4"/>
        <xdr:cNvSpPr txBox="1">
          <a:spLocks noChangeArrowheads="1"/>
        </xdr:cNvSpPr>
      </xdr:nvSpPr>
      <xdr:spPr bwMode="auto">
        <a:xfrm>
          <a:off x="495300" y="20850225"/>
          <a:ext cx="104775" cy="8505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15</xdr:row>
      <xdr:rowOff>469527</xdr:rowOff>
    </xdr:to>
    <xdr:sp macro="" textlink="">
      <xdr:nvSpPr>
        <xdr:cNvPr id="250" name="Text Box 5"/>
        <xdr:cNvSpPr txBox="1">
          <a:spLocks noChangeArrowheads="1"/>
        </xdr:cNvSpPr>
      </xdr:nvSpPr>
      <xdr:spPr bwMode="auto">
        <a:xfrm>
          <a:off x="495300" y="20850225"/>
          <a:ext cx="104775" cy="8505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15</xdr:row>
      <xdr:rowOff>469527</xdr:rowOff>
    </xdr:to>
    <xdr:sp macro="" textlink="">
      <xdr:nvSpPr>
        <xdr:cNvPr id="251" name="Text Box 1"/>
        <xdr:cNvSpPr txBox="1">
          <a:spLocks noChangeArrowheads="1"/>
        </xdr:cNvSpPr>
      </xdr:nvSpPr>
      <xdr:spPr bwMode="auto">
        <a:xfrm>
          <a:off x="495300" y="20850225"/>
          <a:ext cx="104775" cy="8505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15</xdr:row>
      <xdr:rowOff>469527</xdr:rowOff>
    </xdr:to>
    <xdr:sp macro="" textlink="">
      <xdr:nvSpPr>
        <xdr:cNvPr id="252" name="Text Box 2"/>
        <xdr:cNvSpPr txBox="1">
          <a:spLocks noChangeArrowheads="1"/>
        </xdr:cNvSpPr>
      </xdr:nvSpPr>
      <xdr:spPr bwMode="auto">
        <a:xfrm>
          <a:off x="495300" y="20850225"/>
          <a:ext cx="104775" cy="8505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15</xdr:row>
      <xdr:rowOff>469527</xdr:rowOff>
    </xdr:to>
    <xdr:sp macro="" textlink="">
      <xdr:nvSpPr>
        <xdr:cNvPr id="253" name="Text Box 4"/>
        <xdr:cNvSpPr txBox="1">
          <a:spLocks noChangeArrowheads="1"/>
        </xdr:cNvSpPr>
      </xdr:nvSpPr>
      <xdr:spPr bwMode="auto">
        <a:xfrm>
          <a:off x="495300" y="20850225"/>
          <a:ext cx="104775" cy="8505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15</xdr:row>
      <xdr:rowOff>469527</xdr:rowOff>
    </xdr:to>
    <xdr:sp macro="" textlink="">
      <xdr:nvSpPr>
        <xdr:cNvPr id="254" name="Text Box 5"/>
        <xdr:cNvSpPr txBox="1">
          <a:spLocks noChangeArrowheads="1"/>
        </xdr:cNvSpPr>
      </xdr:nvSpPr>
      <xdr:spPr bwMode="auto">
        <a:xfrm>
          <a:off x="495300" y="20850225"/>
          <a:ext cx="104775" cy="8505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15</xdr:row>
      <xdr:rowOff>397808</xdr:rowOff>
    </xdr:to>
    <xdr:sp macro="" textlink="">
      <xdr:nvSpPr>
        <xdr:cNvPr id="255" name="Text Box 1"/>
        <xdr:cNvSpPr txBox="1">
          <a:spLocks noChangeArrowheads="1"/>
        </xdr:cNvSpPr>
      </xdr:nvSpPr>
      <xdr:spPr bwMode="auto">
        <a:xfrm>
          <a:off x="495300" y="20850225"/>
          <a:ext cx="104775" cy="77880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15</xdr:row>
      <xdr:rowOff>397808</xdr:rowOff>
    </xdr:to>
    <xdr:sp macro="" textlink="">
      <xdr:nvSpPr>
        <xdr:cNvPr id="256" name="Text Box 2"/>
        <xdr:cNvSpPr txBox="1">
          <a:spLocks noChangeArrowheads="1"/>
        </xdr:cNvSpPr>
      </xdr:nvSpPr>
      <xdr:spPr bwMode="auto">
        <a:xfrm>
          <a:off x="495300" y="20850225"/>
          <a:ext cx="104775" cy="77880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15</xdr:row>
      <xdr:rowOff>397808</xdr:rowOff>
    </xdr:to>
    <xdr:sp macro="" textlink="">
      <xdr:nvSpPr>
        <xdr:cNvPr id="257" name="Text Box 4"/>
        <xdr:cNvSpPr txBox="1">
          <a:spLocks noChangeArrowheads="1"/>
        </xdr:cNvSpPr>
      </xdr:nvSpPr>
      <xdr:spPr bwMode="auto">
        <a:xfrm>
          <a:off x="495300" y="20850225"/>
          <a:ext cx="104775" cy="77880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15</xdr:row>
      <xdr:rowOff>397808</xdr:rowOff>
    </xdr:to>
    <xdr:sp macro="" textlink="">
      <xdr:nvSpPr>
        <xdr:cNvPr id="258" name="Text Box 5"/>
        <xdr:cNvSpPr txBox="1">
          <a:spLocks noChangeArrowheads="1"/>
        </xdr:cNvSpPr>
      </xdr:nvSpPr>
      <xdr:spPr bwMode="auto">
        <a:xfrm>
          <a:off x="495300" y="20850225"/>
          <a:ext cx="104775" cy="77880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15</xdr:row>
      <xdr:rowOff>397808</xdr:rowOff>
    </xdr:to>
    <xdr:sp macro="" textlink="">
      <xdr:nvSpPr>
        <xdr:cNvPr id="259" name="Text Box 1"/>
        <xdr:cNvSpPr txBox="1">
          <a:spLocks noChangeArrowheads="1"/>
        </xdr:cNvSpPr>
      </xdr:nvSpPr>
      <xdr:spPr bwMode="auto">
        <a:xfrm>
          <a:off x="495300" y="20850225"/>
          <a:ext cx="104775" cy="77880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15</xdr:row>
      <xdr:rowOff>397808</xdr:rowOff>
    </xdr:to>
    <xdr:sp macro="" textlink="">
      <xdr:nvSpPr>
        <xdr:cNvPr id="260" name="Text Box 2"/>
        <xdr:cNvSpPr txBox="1">
          <a:spLocks noChangeArrowheads="1"/>
        </xdr:cNvSpPr>
      </xdr:nvSpPr>
      <xdr:spPr bwMode="auto">
        <a:xfrm>
          <a:off x="495300" y="20850225"/>
          <a:ext cx="104775" cy="77880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15</xdr:row>
      <xdr:rowOff>397808</xdr:rowOff>
    </xdr:to>
    <xdr:sp macro="" textlink="">
      <xdr:nvSpPr>
        <xdr:cNvPr id="261" name="Text Box 4"/>
        <xdr:cNvSpPr txBox="1">
          <a:spLocks noChangeArrowheads="1"/>
        </xdr:cNvSpPr>
      </xdr:nvSpPr>
      <xdr:spPr bwMode="auto">
        <a:xfrm>
          <a:off x="495300" y="20850225"/>
          <a:ext cx="104775" cy="77880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15</xdr:row>
      <xdr:rowOff>397808</xdr:rowOff>
    </xdr:to>
    <xdr:sp macro="" textlink="">
      <xdr:nvSpPr>
        <xdr:cNvPr id="262" name="Text Box 5"/>
        <xdr:cNvSpPr txBox="1">
          <a:spLocks noChangeArrowheads="1"/>
        </xdr:cNvSpPr>
      </xdr:nvSpPr>
      <xdr:spPr bwMode="auto">
        <a:xfrm>
          <a:off x="495300" y="20850225"/>
          <a:ext cx="104775" cy="77880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15</xdr:row>
      <xdr:rowOff>397808</xdr:rowOff>
    </xdr:to>
    <xdr:sp macro="" textlink="">
      <xdr:nvSpPr>
        <xdr:cNvPr id="263" name="Text Box 1"/>
        <xdr:cNvSpPr txBox="1">
          <a:spLocks noChangeArrowheads="1"/>
        </xdr:cNvSpPr>
      </xdr:nvSpPr>
      <xdr:spPr bwMode="auto">
        <a:xfrm>
          <a:off x="495300" y="20850225"/>
          <a:ext cx="104775" cy="77880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15</xdr:row>
      <xdr:rowOff>397808</xdr:rowOff>
    </xdr:to>
    <xdr:sp macro="" textlink="">
      <xdr:nvSpPr>
        <xdr:cNvPr id="264" name="Text Box 2"/>
        <xdr:cNvSpPr txBox="1">
          <a:spLocks noChangeArrowheads="1"/>
        </xdr:cNvSpPr>
      </xdr:nvSpPr>
      <xdr:spPr bwMode="auto">
        <a:xfrm>
          <a:off x="495300" y="20850225"/>
          <a:ext cx="104775" cy="77880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15</xdr:row>
      <xdr:rowOff>397808</xdr:rowOff>
    </xdr:to>
    <xdr:sp macro="" textlink="">
      <xdr:nvSpPr>
        <xdr:cNvPr id="265" name="Text Box 4"/>
        <xdr:cNvSpPr txBox="1">
          <a:spLocks noChangeArrowheads="1"/>
        </xdr:cNvSpPr>
      </xdr:nvSpPr>
      <xdr:spPr bwMode="auto">
        <a:xfrm>
          <a:off x="495300" y="20850225"/>
          <a:ext cx="104775" cy="77880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15</xdr:row>
      <xdr:rowOff>397808</xdr:rowOff>
    </xdr:to>
    <xdr:sp macro="" textlink="">
      <xdr:nvSpPr>
        <xdr:cNvPr id="266" name="Text Box 5"/>
        <xdr:cNvSpPr txBox="1">
          <a:spLocks noChangeArrowheads="1"/>
        </xdr:cNvSpPr>
      </xdr:nvSpPr>
      <xdr:spPr bwMode="auto">
        <a:xfrm>
          <a:off x="495300" y="20850225"/>
          <a:ext cx="104775" cy="77880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15</xdr:row>
      <xdr:rowOff>397808</xdr:rowOff>
    </xdr:to>
    <xdr:sp macro="" textlink="">
      <xdr:nvSpPr>
        <xdr:cNvPr id="267" name="Text Box 1"/>
        <xdr:cNvSpPr txBox="1">
          <a:spLocks noChangeArrowheads="1"/>
        </xdr:cNvSpPr>
      </xdr:nvSpPr>
      <xdr:spPr bwMode="auto">
        <a:xfrm>
          <a:off x="495300" y="20850225"/>
          <a:ext cx="104775" cy="77880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15</xdr:row>
      <xdr:rowOff>397808</xdr:rowOff>
    </xdr:to>
    <xdr:sp macro="" textlink="">
      <xdr:nvSpPr>
        <xdr:cNvPr id="268" name="Text Box 2"/>
        <xdr:cNvSpPr txBox="1">
          <a:spLocks noChangeArrowheads="1"/>
        </xdr:cNvSpPr>
      </xdr:nvSpPr>
      <xdr:spPr bwMode="auto">
        <a:xfrm>
          <a:off x="495300" y="20850225"/>
          <a:ext cx="104775" cy="77880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15</xdr:row>
      <xdr:rowOff>397808</xdr:rowOff>
    </xdr:to>
    <xdr:sp macro="" textlink="">
      <xdr:nvSpPr>
        <xdr:cNvPr id="269" name="Text Box 4"/>
        <xdr:cNvSpPr txBox="1">
          <a:spLocks noChangeArrowheads="1"/>
        </xdr:cNvSpPr>
      </xdr:nvSpPr>
      <xdr:spPr bwMode="auto">
        <a:xfrm>
          <a:off x="495300" y="20850225"/>
          <a:ext cx="104775" cy="77880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15</xdr:row>
      <xdr:rowOff>397808</xdr:rowOff>
    </xdr:to>
    <xdr:sp macro="" textlink="">
      <xdr:nvSpPr>
        <xdr:cNvPr id="270" name="Text Box 5"/>
        <xdr:cNvSpPr txBox="1">
          <a:spLocks noChangeArrowheads="1"/>
        </xdr:cNvSpPr>
      </xdr:nvSpPr>
      <xdr:spPr bwMode="auto">
        <a:xfrm>
          <a:off x="495300" y="20850225"/>
          <a:ext cx="104775" cy="77880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15</xdr:row>
      <xdr:rowOff>397808</xdr:rowOff>
    </xdr:to>
    <xdr:sp macro="" textlink="">
      <xdr:nvSpPr>
        <xdr:cNvPr id="271" name="Text Box 1"/>
        <xdr:cNvSpPr txBox="1">
          <a:spLocks noChangeArrowheads="1"/>
        </xdr:cNvSpPr>
      </xdr:nvSpPr>
      <xdr:spPr bwMode="auto">
        <a:xfrm>
          <a:off x="495300" y="20850225"/>
          <a:ext cx="104775" cy="77880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15</xdr:row>
      <xdr:rowOff>397808</xdr:rowOff>
    </xdr:to>
    <xdr:sp macro="" textlink="">
      <xdr:nvSpPr>
        <xdr:cNvPr id="272" name="Text Box 2"/>
        <xdr:cNvSpPr txBox="1">
          <a:spLocks noChangeArrowheads="1"/>
        </xdr:cNvSpPr>
      </xdr:nvSpPr>
      <xdr:spPr bwMode="auto">
        <a:xfrm>
          <a:off x="495300" y="20850225"/>
          <a:ext cx="104775" cy="77880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15</xdr:row>
      <xdr:rowOff>397808</xdr:rowOff>
    </xdr:to>
    <xdr:sp macro="" textlink="">
      <xdr:nvSpPr>
        <xdr:cNvPr id="273" name="Text Box 4"/>
        <xdr:cNvSpPr txBox="1">
          <a:spLocks noChangeArrowheads="1"/>
        </xdr:cNvSpPr>
      </xdr:nvSpPr>
      <xdr:spPr bwMode="auto">
        <a:xfrm>
          <a:off x="495300" y="20850225"/>
          <a:ext cx="104775" cy="77880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15</xdr:row>
      <xdr:rowOff>397808</xdr:rowOff>
    </xdr:to>
    <xdr:sp macro="" textlink="">
      <xdr:nvSpPr>
        <xdr:cNvPr id="274" name="Text Box 5"/>
        <xdr:cNvSpPr txBox="1">
          <a:spLocks noChangeArrowheads="1"/>
        </xdr:cNvSpPr>
      </xdr:nvSpPr>
      <xdr:spPr bwMode="auto">
        <a:xfrm>
          <a:off x="495300" y="20850225"/>
          <a:ext cx="104775" cy="77880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17</xdr:row>
      <xdr:rowOff>155202</xdr:rowOff>
    </xdr:to>
    <xdr:sp macro="" textlink="">
      <xdr:nvSpPr>
        <xdr:cNvPr id="275" name="Text Box 4"/>
        <xdr:cNvSpPr txBox="1">
          <a:spLocks noChangeArrowheads="1"/>
        </xdr:cNvSpPr>
      </xdr:nvSpPr>
      <xdr:spPr bwMode="auto">
        <a:xfrm>
          <a:off x="495300" y="20850225"/>
          <a:ext cx="104775" cy="125057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17</xdr:row>
      <xdr:rowOff>155202</xdr:rowOff>
    </xdr:to>
    <xdr:sp macro="" textlink="">
      <xdr:nvSpPr>
        <xdr:cNvPr id="276" name="Text Box 5"/>
        <xdr:cNvSpPr txBox="1">
          <a:spLocks noChangeArrowheads="1"/>
        </xdr:cNvSpPr>
      </xdr:nvSpPr>
      <xdr:spPr bwMode="auto">
        <a:xfrm>
          <a:off x="495300" y="20850225"/>
          <a:ext cx="104775" cy="125057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17</xdr:row>
      <xdr:rowOff>155202</xdr:rowOff>
    </xdr:to>
    <xdr:sp macro="" textlink="">
      <xdr:nvSpPr>
        <xdr:cNvPr id="277" name="Text Box 1"/>
        <xdr:cNvSpPr txBox="1">
          <a:spLocks noChangeArrowheads="1"/>
        </xdr:cNvSpPr>
      </xdr:nvSpPr>
      <xdr:spPr bwMode="auto">
        <a:xfrm>
          <a:off x="495300" y="20850225"/>
          <a:ext cx="104775" cy="125057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17</xdr:row>
      <xdr:rowOff>155202</xdr:rowOff>
    </xdr:to>
    <xdr:sp macro="" textlink="">
      <xdr:nvSpPr>
        <xdr:cNvPr id="278" name="Text Box 2"/>
        <xdr:cNvSpPr txBox="1">
          <a:spLocks noChangeArrowheads="1"/>
        </xdr:cNvSpPr>
      </xdr:nvSpPr>
      <xdr:spPr bwMode="auto">
        <a:xfrm>
          <a:off x="495300" y="20850225"/>
          <a:ext cx="104775" cy="125057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17</xdr:row>
      <xdr:rowOff>155202</xdr:rowOff>
    </xdr:to>
    <xdr:sp macro="" textlink="">
      <xdr:nvSpPr>
        <xdr:cNvPr id="279" name="Text Box 4"/>
        <xdr:cNvSpPr txBox="1">
          <a:spLocks noChangeArrowheads="1"/>
        </xdr:cNvSpPr>
      </xdr:nvSpPr>
      <xdr:spPr bwMode="auto">
        <a:xfrm>
          <a:off x="495300" y="20850225"/>
          <a:ext cx="104775" cy="125057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17</xdr:row>
      <xdr:rowOff>155202</xdr:rowOff>
    </xdr:to>
    <xdr:sp macro="" textlink="">
      <xdr:nvSpPr>
        <xdr:cNvPr id="280" name="Text Box 5"/>
        <xdr:cNvSpPr txBox="1">
          <a:spLocks noChangeArrowheads="1"/>
        </xdr:cNvSpPr>
      </xdr:nvSpPr>
      <xdr:spPr bwMode="auto">
        <a:xfrm>
          <a:off x="495300" y="20850225"/>
          <a:ext cx="104775" cy="125057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17</xdr:row>
      <xdr:rowOff>155202</xdr:rowOff>
    </xdr:to>
    <xdr:sp macro="" textlink="">
      <xdr:nvSpPr>
        <xdr:cNvPr id="281" name="Text Box 1"/>
        <xdr:cNvSpPr txBox="1">
          <a:spLocks noChangeArrowheads="1"/>
        </xdr:cNvSpPr>
      </xdr:nvSpPr>
      <xdr:spPr bwMode="auto">
        <a:xfrm>
          <a:off x="495300" y="20850225"/>
          <a:ext cx="104775" cy="125057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17</xdr:row>
      <xdr:rowOff>155202</xdr:rowOff>
    </xdr:to>
    <xdr:sp macro="" textlink="">
      <xdr:nvSpPr>
        <xdr:cNvPr id="282" name="Text Box 2"/>
        <xdr:cNvSpPr txBox="1">
          <a:spLocks noChangeArrowheads="1"/>
        </xdr:cNvSpPr>
      </xdr:nvSpPr>
      <xdr:spPr bwMode="auto">
        <a:xfrm>
          <a:off x="495300" y="20850225"/>
          <a:ext cx="104775" cy="125057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17</xdr:row>
      <xdr:rowOff>155202</xdr:rowOff>
    </xdr:to>
    <xdr:sp macro="" textlink="">
      <xdr:nvSpPr>
        <xdr:cNvPr id="283" name="Text Box 4"/>
        <xdr:cNvSpPr txBox="1">
          <a:spLocks noChangeArrowheads="1"/>
        </xdr:cNvSpPr>
      </xdr:nvSpPr>
      <xdr:spPr bwMode="auto">
        <a:xfrm>
          <a:off x="495300" y="20850225"/>
          <a:ext cx="104775" cy="125057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17</xdr:row>
      <xdr:rowOff>155202</xdr:rowOff>
    </xdr:to>
    <xdr:sp macro="" textlink="">
      <xdr:nvSpPr>
        <xdr:cNvPr id="284" name="Text Box 5"/>
        <xdr:cNvSpPr txBox="1">
          <a:spLocks noChangeArrowheads="1"/>
        </xdr:cNvSpPr>
      </xdr:nvSpPr>
      <xdr:spPr bwMode="auto">
        <a:xfrm>
          <a:off x="495300" y="20850225"/>
          <a:ext cx="104775" cy="125057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17</xdr:row>
      <xdr:rowOff>155202</xdr:rowOff>
    </xdr:to>
    <xdr:sp macro="" textlink="">
      <xdr:nvSpPr>
        <xdr:cNvPr id="285" name="Text Box 1"/>
        <xdr:cNvSpPr txBox="1">
          <a:spLocks noChangeArrowheads="1"/>
        </xdr:cNvSpPr>
      </xdr:nvSpPr>
      <xdr:spPr bwMode="auto">
        <a:xfrm>
          <a:off x="495300" y="20850225"/>
          <a:ext cx="104775" cy="125057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17</xdr:row>
      <xdr:rowOff>155202</xdr:rowOff>
    </xdr:to>
    <xdr:sp macro="" textlink="">
      <xdr:nvSpPr>
        <xdr:cNvPr id="286" name="Text Box 2"/>
        <xdr:cNvSpPr txBox="1">
          <a:spLocks noChangeArrowheads="1"/>
        </xdr:cNvSpPr>
      </xdr:nvSpPr>
      <xdr:spPr bwMode="auto">
        <a:xfrm>
          <a:off x="495300" y="20850225"/>
          <a:ext cx="104775" cy="125057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17</xdr:row>
      <xdr:rowOff>155202</xdr:rowOff>
    </xdr:to>
    <xdr:sp macro="" textlink="">
      <xdr:nvSpPr>
        <xdr:cNvPr id="287" name="Text Box 4"/>
        <xdr:cNvSpPr txBox="1">
          <a:spLocks noChangeArrowheads="1"/>
        </xdr:cNvSpPr>
      </xdr:nvSpPr>
      <xdr:spPr bwMode="auto">
        <a:xfrm>
          <a:off x="495300" y="20850225"/>
          <a:ext cx="104775" cy="125057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17</xdr:row>
      <xdr:rowOff>155202</xdr:rowOff>
    </xdr:to>
    <xdr:sp macro="" textlink="">
      <xdr:nvSpPr>
        <xdr:cNvPr id="288" name="Text Box 5"/>
        <xdr:cNvSpPr txBox="1">
          <a:spLocks noChangeArrowheads="1"/>
        </xdr:cNvSpPr>
      </xdr:nvSpPr>
      <xdr:spPr bwMode="auto">
        <a:xfrm>
          <a:off x="495300" y="20850225"/>
          <a:ext cx="104775" cy="125057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17</xdr:row>
      <xdr:rowOff>98052</xdr:rowOff>
    </xdr:to>
    <xdr:sp macro="" textlink="">
      <xdr:nvSpPr>
        <xdr:cNvPr id="289" name="Text Box 1"/>
        <xdr:cNvSpPr txBox="1">
          <a:spLocks noChangeArrowheads="1"/>
        </xdr:cNvSpPr>
      </xdr:nvSpPr>
      <xdr:spPr bwMode="auto">
        <a:xfrm>
          <a:off x="495300" y="2085022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17</xdr:row>
      <xdr:rowOff>98052</xdr:rowOff>
    </xdr:to>
    <xdr:sp macro="" textlink="">
      <xdr:nvSpPr>
        <xdr:cNvPr id="290" name="Text Box 2"/>
        <xdr:cNvSpPr txBox="1">
          <a:spLocks noChangeArrowheads="1"/>
        </xdr:cNvSpPr>
      </xdr:nvSpPr>
      <xdr:spPr bwMode="auto">
        <a:xfrm>
          <a:off x="495300" y="2085022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17</xdr:row>
      <xdr:rowOff>98052</xdr:rowOff>
    </xdr:to>
    <xdr:sp macro="" textlink="">
      <xdr:nvSpPr>
        <xdr:cNvPr id="291" name="Text Box 4"/>
        <xdr:cNvSpPr txBox="1">
          <a:spLocks noChangeArrowheads="1"/>
        </xdr:cNvSpPr>
      </xdr:nvSpPr>
      <xdr:spPr bwMode="auto">
        <a:xfrm>
          <a:off x="495300" y="2085022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17</xdr:row>
      <xdr:rowOff>98052</xdr:rowOff>
    </xdr:to>
    <xdr:sp macro="" textlink="">
      <xdr:nvSpPr>
        <xdr:cNvPr id="292" name="Text Box 5"/>
        <xdr:cNvSpPr txBox="1">
          <a:spLocks noChangeArrowheads="1"/>
        </xdr:cNvSpPr>
      </xdr:nvSpPr>
      <xdr:spPr bwMode="auto">
        <a:xfrm>
          <a:off x="495300" y="2085022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17</xdr:row>
      <xdr:rowOff>98052</xdr:rowOff>
    </xdr:to>
    <xdr:sp macro="" textlink="">
      <xdr:nvSpPr>
        <xdr:cNvPr id="293" name="Text Box 1"/>
        <xdr:cNvSpPr txBox="1">
          <a:spLocks noChangeArrowheads="1"/>
        </xdr:cNvSpPr>
      </xdr:nvSpPr>
      <xdr:spPr bwMode="auto">
        <a:xfrm>
          <a:off x="495300" y="2085022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17</xdr:row>
      <xdr:rowOff>98052</xdr:rowOff>
    </xdr:to>
    <xdr:sp macro="" textlink="">
      <xdr:nvSpPr>
        <xdr:cNvPr id="294" name="Text Box 2"/>
        <xdr:cNvSpPr txBox="1">
          <a:spLocks noChangeArrowheads="1"/>
        </xdr:cNvSpPr>
      </xdr:nvSpPr>
      <xdr:spPr bwMode="auto">
        <a:xfrm>
          <a:off x="495300" y="2085022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17</xdr:row>
      <xdr:rowOff>98052</xdr:rowOff>
    </xdr:to>
    <xdr:sp macro="" textlink="">
      <xdr:nvSpPr>
        <xdr:cNvPr id="295" name="Text Box 4"/>
        <xdr:cNvSpPr txBox="1">
          <a:spLocks noChangeArrowheads="1"/>
        </xdr:cNvSpPr>
      </xdr:nvSpPr>
      <xdr:spPr bwMode="auto">
        <a:xfrm>
          <a:off x="495300" y="2085022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17</xdr:row>
      <xdr:rowOff>98052</xdr:rowOff>
    </xdr:to>
    <xdr:sp macro="" textlink="">
      <xdr:nvSpPr>
        <xdr:cNvPr id="296" name="Text Box 5"/>
        <xdr:cNvSpPr txBox="1">
          <a:spLocks noChangeArrowheads="1"/>
        </xdr:cNvSpPr>
      </xdr:nvSpPr>
      <xdr:spPr bwMode="auto">
        <a:xfrm>
          <a:off x="495300" y="2085022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17</xdr:row>
      <xdr:rowOff>98052</xdr:rowOff>
    </xdr:to>
    <xdr:sp macro="" textlink="">
      <xdr:nvSpPr>
        <xdr:cNvPr id="297" name="Text Box 1"/>
        <xdr:cNvSpPr txBox="1">
          <a:spLocks noChangeArrowheads="1"/>
        </xdr:cNvSpPr>
      </xdr:nvSpPr>
      <xdr:spPr bwMode="auto">
        <a:xfrm>
          <a:off x="495300" y="2085022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17</xdr:row>
      <xdr:rowOff>98052</xdr:rowOff>
    </xdr:to>
    <xdr:sp macro="" textlink="">
      <xdr:nvSpPr>
        <xdr:cNvPr id="298" name="Text Box 2"/>
        <xdr:cNvSpPr txBox="1">
          <a:spLocks noChangeArrowheads="1"/>
        </xdr:cNvSpPr>
      </xdr:nvSpPr>
      <xdr:spPr bwMode="auto">
        <a:xfrm>
          <a:off x="495300" y="2085022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17</xdr:row>
      <xdr:rowOff>98052</xdr:rowOff>
    </xdr:to>
    <xdr:sp macro="" textlink="">
      <xdr:nvSpPr>
        <xdr:cNvPr id="299" name="Text Box 4"/>
        <xdr:cNvSpPr txBox="1">
          <a:spLocks noChangeArrowheads="1"/>
        </xdr:cNvSpPr>
      </xdr:nvSpPr>
      <xdr:spPr bwMode="auto">
        <a:xfrm>
          <a:off x="495300" y="2085022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17</xdr:row>
      <xdr:rowOff>98052</xdr:rowOff>
    </xdr:to>
    <xdr:sp macro="" textlink="">
      <xdr:nvSpPr>
        <xdr:cNvPr id="300" name="Text Box 5"/>
        <xdr:cNvSpPr txBox="1">
          <a:spLocks noChangeArrowheads="1"/>
        </xdr:cNvSpPr>
      </xdr:nvSpPr>
      <xdr:spPr bwMode="auto">
        <a:xfrm>
          <a:off x="495300" y="2085022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17</xdr:row>
      <xdr:rowOff>98052</xdr:rowOff>
    </xdr:to>
    <xdr:sp macro="" textlink="">
      <xdr:nvSpPr>
        <xdr:cNvPr id="301" name="Text Box 1"/>
        <xdr:cNvSpPr txBox="1">
          <a:spLocks noChangeArrowheads="1"/>
        </xdr:cNvSpPr>
      </xdr:nvSpPr>
      <xdr:spPr bwMode="auto">
        <a:xfrm>
          <a:off x="495300" y="2085022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17</xdr:row>
      <xdr:rowOff>98052</xdr:rowOff>
    </xdr:to>
    <xdr:sp macro="" textlink="">
      <xdr:nvSpPr>
        <xdr:cNvPr id="302" name="Text Box 2"/>
        <xdr:cNvSpPr txBox="1">
          <a:spLocks noChangeArrowheads="1"/>
        </xdr:cNvSpPr>
      </xdr:nvSpPr>
      <xdr:spPr bwMode="auto">
        <a:xfrm>
          <a:off x="495300" y="2085022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17</xdr:row>
      <xdr:rowOff>98052</xdr:rowOff>
    </xdr:to>
    <xdr:sp macro="" textlink="">
      <xdr:nvSpPr>
        <xdr:cNvPr id="303" name="Text Box 4"/>
        <xdr:cNvSpPr txBox="1">
          <a:spLocks noChangeArrowheads="1"/>
        </xdr:cNvSpPr>
      </xdr:nvSpPr>
      <xdr:spPr bwMode="auto">
        <a:xfrm>
          <a:off x="495300" y="2085022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17</xdr:row>
      <xdr:rowOff>98052</xdr:rowOff>
    </xdr:to>
    <xdr:sp macro="" textlink="">
      <xdr:nvSpPr>
        <xdr:cNvPr id="304" name="Text Box 5"/>
        <xdr:cNvSpPr txBox="1">
          <a:spLocks noChangeArrowheads="1"/>
        </xdr:cNvSpPr>
      </xdr:nvSpPr>
      <xdr:spPr bwMode="auto">
        <a:xfrm>
          <a:off x="495300" y="2085022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17</xdr:row>
      <xdr:rowOff>98052</xdr:rowOff>
    </xdr:to>
    <xdr:sp macro="" textlink="">
      <xdr:nvSpPr>
        <xdr:cNvPr id="305" name="Text Box 1"/>
        <xdr:cNvSpPr txBox="1">
          <a:spLocks noChangeArrowheads="1"/>
        </xdr:cNvSpPr>
      </xdr:nvSpPr>
      <xdr:spPr bwMode="auto">
        <a:xfrm>
          <a:off x="495300" y="2085022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17</xdr:row>
      <xdr:rowOff>98052</xdr:rowOff>
    </xdr:to>
    <xdr:sp macro="" textlink="">
      <xdr:nvSpPr>
        <xdr:cNvPr id="306" name="Text Box 2"/>
        <xdr:cNvSpPr txBox="1">
          <a:spLocks noChangeArrowheads="1"/>
        </xdr:cNvSpPr>
      </xdr:nvSpPr>
      <xdr:spPr bwMode="auto">
        <a:xfrm>
          <a:off x="495300" y="2085022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17</xdr:row>
      <xdr:rowOff>98052</xdr:rowOff>
    </xdr:to>
    <xdr:sp macro="" textlink="">
      <xdr:nvSpPr>
        <xdr:cNvPr id="307" name="Text Box 4"/>
        <xdr:cNvSpPr txBox="1">
          <a:spLocks noChangeArrowheads="1"/>
        </xdr:cNvSpPr>
      </xdr:nvSpPr>
      <xdr:spPr bwMode="auto">
        <a:xfrm>
          <a:off x="495300" y="2085022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17</xdr:row>
      <xdr:rowOff>98052</xdr:rowOff>
    </xdr:to>
    <xdr:sp macro="" textlink="">
      <xdr:nvSpPr>
        <xdr:cNvPr id="308" name="Text Box 5"/>
        <xdr:cNvSpPr txBox="1">
          <a:spLocks noChangeArrowheads="1"/>
        </xdr:cNvSpPr>
      </xdr:nvSpPr>
      <xdr:spPr bwMode="auto">
        <a:xfrm>
          <a:off x="495300" y="2085022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17</xdr:row>
      <xdr:rowOff>98052</xdr:rowOff>
    </xdr:to>
    <xdr:sp macro="" textlink="">
      <xdr:nvSpPr>
        <xdr:cNvPr id="309" name="Text Box 1"/>
        <xdr:cNvSpPr txBox="1">
          <a:spLocks noChangeArrowheads="1"/>
        </xdr:cNvSpPr>
      </xdr:nvSpPr>
      <xdr:spPr bwMode="auto">
        <a:xfrm>
          <a:off x="495300" y="2085022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17</xdr:row>
      <xdr:rowOff>98052</xdr:rowOff>
    </xdr:to>
    <xdr:sp macro="" textlink="">
      <xdr:nvSpPr>
        <xdr:cNvPr id="310" name="Text Box 2"/>
        <xdr:cNvSpPr txBox="1">
          <a:spLocks noChangeArrowheads="1"/>
        </xdr:cNvSpPr>
      </xdr:nvSpPr>
      <xdr:spPr bwMode="auto">
        <a:xfrm>
          <a:off x="495300" y="2085022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17</xdr:row>
      <xdr:rowOff>98052</xdr:rowOff>
    </xdr:to>
    <xdr:sp macro="" textlink="">
      <xdr:nvSpPr>
        <xdr:cNvPr id="311" name="Text Box 4"/>
        <xdr:cNvSpPr txBox="1">
          <a:spLocks noChangeArrowheads="1"/>
        </xdr:cNvSpPr>
      </xdr:nvSpPr>
      <xdr:spPr bwMode="auto">
        <a:xfrm>
          <a:off x="495300" y="2085022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17</xdr:row>
      <xdr:rowOff>98052</xdr:rowOff>
    </xdr:to>
    <xdr:sp macro="" textlink="">
      <xdr:nvSpPr>
        <xdr:cNvPr id="312" name="Text Box 5"/>
        <xdr:cNvSpPr txBox="1">
          <a:spLocks noChangeArrowheads="1"/>
        </xdr:cNvSpPr>
      </xdr:nvSpPr>
      <xdr:spPr bwMode="auto">
        <a:xfrm>
          <a:off x="495300" y="2085022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17</xdr:row>
      <xdr:rowOff>98052</xdr:rowOff>
    </xdr:to>
    <xdr:sp macro="" textlink="">
      <xdr:nvSpPr>
        <xdr:cNvPr id="313" name="Text Box 1"/>
        <xdr:cNvSpPr txBox="1">
          <a:spLocks noChangeArrowheads="1"/>
        </xdr:cNvSpPr>
      </xdr:nvSpPr>
      <xdr:spPr bwMode="auto">
        <a:xfrm>
          <a:off x="495300" y="2085022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17</xdr:row>
      <xdr:rowOff>98052</xdr:rowOff>
    </xdr:to>
    <xdr:sp macro="" textlink="">
      <xdr:nvSpPr>
        <xdr:cNvPr id="314" name="Text Box 2"/>
        <xdr:cNvSpPr txBox="1">
          <a:spLocks noChangeArrowheads="1"/>
        </xdr:cNvSpPr>
      </xdr:nvSpPr>
      <xdr:spPr bwMode="auto">
        <a:xfrm>
          <a:off x="495300" y="2085022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17</xdr:row>
      <xdr:rowOff>98052</xdr:rowOff>
    </xdr:to>
    <xdr:sp macro="" textlink="">
      <xdr:nvSpPr>
        <xdr:cNvPr id="315" name="Text Box 4"/>
        <xdr:cNvSpPr txBox="1">
          <a:spLocks noChangeArrowheads="1"/>
        </xdr:cNvSpPr>
      </xdr:nvSpPr>
      <xdr:spPr bwMode="auto">
        <a:xfrm>
          <a:off x="495300" y="2085022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17</xdr:row>
      <xdr:rowOff>98052</xdr:rowOff>
    </xdr:to>
    <xdr:sp macro="" textlink="">
      <xdr:nvSpPr>
        <xdr:cNvPr id="316" name="Text Box 5"/>
        <xdr:cNvSpPr txBox="1">
          <a:spLocks noChangeArrowheads="1"/>
        </xdr:cNvSpPr>
      </xdr:nvSpPr>
      <xdr:spPr bwMode="auto">
        <a:xfrm>
          <a:off x="495300" y="2085022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17</xdr:row>
      <xdr:rowOff>98052</xdr:rowOff>
    </xdr:to>
    <xdr:sp macro="" textlink="">
      <xdr:nvSpPr>
        <xdr:cNvPr id="317" name="Text Box 1"/>
        <xdr:cNvSpPr txBox="1">
          <a:spLocks noChangeArrowheads="1"/>
        </xdr:cNvSpPr>
      </xdr:nvSpPr>
      <xdr:spPr bwMode="auto">
        <a:xfrm>
          <a:off x="495300" y="2085022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17</xdr:row>
      <xdr:rowOff>98052</xdr:rowOff>
    </xdr:to>
    <xdr:sp macro="" textlink="">
      <xdr:nvSpPr>
        <xdr:cNvPr id="318" name="Text Box 2"/>
        <xdr:cNvSpPr txBox="1">
          <a:spLocks noChangeArrowheads="1"/>
        </xdr:cNvSpPr>
      </xdr:nvSpPr>
      <xdr:spPr bwMode="auto">
        <a:xfrm>
          <a:off x="495300" y="2085022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17</xdr:row>
      <xdr:rowOff>98052</xdr:rowOff>
    </xdr:to>
    <xdr:sp macro="" textlink="">
      <xdr:nvSpPr>
        <xdr:cNvPr id="319" name="Text Box 4"/>
        <xdr:cNvSpPr txBox="1">
          <a:spLocks noChangeArrowheads="1"/>
        </xdr:cNvSpPr>
      </xdr:nvSpPr>
      <xdr:spPr bwMode="auto">
        <a:xfrm>
          <a:off x="495300" y="2085022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17</xdr:row>
      <xdr:rowOff>98052</xdr:rowOff>
    </xdr:to>
    <xdr:sp macro="" textlink="">
      <xdr:nvSpPr>
        <xdr:cNvPr id="320" name="Text Box 5"/>
        <xdr:cNvSpPr txBox="1">
          <a:spLocks noChangeArrowheads="1"/>
        </xdr:cNvSpPr>
      </xdr:nvSpPr>
      <xdr:spPr bwMode="auto">
        <a:xfrm>
          <a:off x="495300" y="2085022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17</xdr:row>
      <xdr:rowOff>98052</xdr:rowOff>
    </xdr:to>
    <xdr:sp macro="" textlink="">
      <xdr:nvSpPr>
        <xdr:cNvPr id="321" name="Text Box 1"/>
        <xdr:cNvSpPr txBox="1">
          <a:spLocks noChangeArrowheads="1"/>
        </xdr:cNvSpPr>
      </xdr:nvSpPr>
      <xdr:spPr bwMode="auto">
        <a:xfrm>
          <a:off x="495300" y="2085022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17</xdr:row>
      <xdr:rowOff>98052</xdr:rowOff>
    </xdr:to>
    <xdr:sp macro="" textlink="">
      <xdr:nvSpPr>
        <xdr:cNvPr id="322" name="Text Box 2"/>
        <xdr:cNvSpPr txBox="1">
          <a:spLocks noChangeArrowheads="1"/>
        </xdr:cNvSpPr>
      </xdr:nvSpPr>
      <xdr:spPr bwMode="auto">
        <a:xfrm>
          <a:off x="495300" y="2085022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17</xdr:row>
      <xdr:rowOff>98052</xdr:rowOff>
    </xdr:to>
    <xdr:sp macro="" textlink="">
      <xdr:nvSpPr>
        <xdr:cNvPr id="323" name="Text Box 4"/>
        <xdr:cNvSpPr txBox="1">
          <a:spLocks noChangeArrowheads="1"/>
        </xdr:cNvSpPr>
      </xdr:nvSpPr>
      <xdr:spPr bwMode="auto">
        <a:xfrm>
          <a:off x="495300" y="2085022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17</xdr:row>
      <xdr:rowOff>98052</xdr:rowOff>
    </xdr:to>
    <xdr:sp macro="" textlink="">
      <xdr:nvSpPr>
        <xdr:cNvPr id="324" name="Text Box 5"/>
        <xdr:cNvSpPr txBox="1">
          <a:spLocks noChangeArrowheads="1"/>
        </xdr:cNvSpPr>
      </xdr:nvSpPr>
      <xdr:spPr bwMode="auto">
        <a:xfrm>
          <a:off x="495300" y="2085022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17</xdr:row>
      <xdr:rowOff>98052</xdr:rowOff>
    </xdr:to>
    <xdr:sp macro="" textlink="">
      <xdr:nvSpPr>
        <xdr:cNvPr id="325" name="Text Box 1"/>
        <xdr:cNvSpPr txBox="1">
          <a:spLocks noChangeArrowheads="1"/>
        </xdr:cNvSpPr>
      </xdr:nvSpPr>
      <xdr:spPr bwMode="auto">
        <a:xfrm>
          <a:off x="495300" y="2085022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17</xdr:row>
      <xdr:rowOff>98052</xdr:rowOff>
    </xdr:to>
    <xdr:sp macro="" textlink="">
      <xdr:nvSpPr>
        <xdr:cNvPr id="326" name="Text Box 2"/>
        <xdr:cNvSpPr txBox="1">
          <a:spLocks noChangeArrowheads="1"/>
        </xdr:cNvSpPr>
      </xdr:nvSpPr>
      <xdr:spPr bwMode="auto">
        <a:xfrm>
          <a:off x="495300" y="2085022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17</xdr:row>
      <xdr:rowOff>98052</xdr:rowOff>
    </xdr:to>
    <xdr:sp macro="" textlink="">
      <xdr:nvSpPr>
        <xdr:cNvPr id="327" name="Text Box 4"/>
        <xdr:cNvSpPr txBox="1">
          <a:spLocks noChangeArrowheads="1"/>
        </xdr:cNvSpPr>
      </xdr:nvSpPr>
      <xdr:spPr bwMode="auto">
        <a:xfrm>
          <a:off x="495300" y="2085022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17</xdr:row>
      <xdr:rowOff>98052</xdr:rowOff>
    </xdr:to>
    <xdr:sp macro="" textlink="">
      <xdr:nvSpPr>
        <xdr:cNvPr id="328" name="Text Box 5"/>
        <xdr:cNvSpPr txBox="1">
          <a:spLocks noChangeArrowheads="1"/>
        </xdr:cNvSpPr>
      </xdr:nvSpPr>
      <xdr:spPr bwMode="auto">
        <a:xfrm>
          <a:off x="495300" y="2085022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17</xdr:row>
      <xdr:rowOff>98052</xdr:rowOff>
    </xdr:to>
    <xdr:sp macro="" textlink="">
      <xdr:nvSpPr>
        <xdr:cNvPr id="329" name="Text Box 1"/>
        <xdr:cNvSpPr txBox="1">
          <a:spLocks noChangeArrowheads="1"/>
        </xdr:cNvSpPr>
      </xdr:nvSpPr>
      <xdr:spPr bwMode="auto">
        <a:xfrm>
          <a:off x="495300" y="2085022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17</xdr:row>
      <xdr:rowOff>98052</xdr:rowOff>
    </xdr:to>
    <xdr:sp macro="" textlink="">
      <xdr:nvSpPr>
        <xdr:cNvPr id="330" name="Text Box 2"/>
        <xdr:cNvSpPr txBox="1">
          <a:spLocks noChangeArrowheads="1"/>
        </xdr:cNvSpPr>
      </xdr:nvSpPr>
      <xdr:spPr bwMode="auto">
        <a:xfrm>
          <a:off x="495300" y="2085022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17</xdr:row>
      <xdr:rowOff>98052</xdr:rowOff>
    </xdr:to>
    <xdr:sp macro="" textlink="">
      <xdr:nvSpPr>
        <xdr:cNvPr id="331" name="Text Box 4"/>
        <xdr:cNvSpPr txBox="1">
          <a:spLocks noChangeArrowheads="1"/>
        </xdr:cNvSpPr>
      </xdr:nvSpPr>
      <xdr:spPr bwMode="auto">
        <a:xfrm>
          <a:off x="495300" y="2085022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17</xdr:row>
      <xdr:rowOff>98052</xdr:rowOff>
    </xdr:to>
    <xdr:sp macro="" textlink="">
      <xdr:nvSpPr>
        <xdr:cNvPr id="332" name="Text Box 5"/>
        <xdr:cNvSpPr txBox="1">
          <a:spLocks noChangeArrowheads="1"/>
        </xdr:cNvSpPr>
      </xdr:nvSpPr>
      <xdr:spPr bwMode="auto">
        <a:xfrm>
          <a:off x="495300" y="2085022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17</xdr:row>
      <xdr:rowOff>98052</xdr:rowOff>
    </xdr:to>
    <xdr:sp macro="" textlink="">
      <xdr:nvSpPr>
        <xdr:cNvPr id="333" name="Text Box 1"/>
        <xdr:cNvSpPr txBox="1">
          <a:spLocks noChangeArrowheads="1"/>
        </xdr:cNvSpPr>
      </xdr:nvSpPr>
      <xdr:spPr bwMode="auto">
        <a:xfrm>
          <a:off x="495300" y="2085022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17</xdr:row>
      <xdr:rowOff>98052</xdr:rowOff>
    </xdr:to>
    <xdr:sp macro="" textlink="">
      <xdr:nvSpPr>
        <xdr:cNvPr id="334" name="Text Box 2"/>
        <xdr:cNvSpPr txBox="1">
          <a:spLocks noChangeArrowheads="1"/>
        </xdr:cNvSpPr>
      </xdr:nvSpPr>
      <xdr:spPr bwMode="auto">
        <a:xfrm>
          <a:off x="495300" y="2085022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17</xdr:row>
      <xdr:rowOff>98052</xdr:rowOff>
    </xdr:to>
    <xdr:sp macro="" textlink="">
      <xdr:nvSpPr>
        <xdr:cNvPr id="335" name="Text Box 4"/>
        <xdr:cNvSpPr txBox="1">
          <a:spLocks noChangeArrowheads="1"/>
        </xdr:cNvSpPr>
      </xdr:nvSpPr>
      <xdr:spPr bwMode="auto">
        <a:xfrm>
          <a:off x="495300" y="2085022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17</xdr:row>
      <xdr:rowOff>98052</xdr:rowOff>
    </xdr:to>
    <xdr:sp macro="" textlink="">
      <xdr:nvSpPr>
        <xdr:cNvPr id="336" name="Text Box 5"/>
        <xdr:cNvSpPr txBox="1">
          <a:spLocks noChangeArrowheads="1"/>
        </xdr:cNvSpPr>
      </xdr:nvSpPr>
      <xdr:spPr bwMode="auto">
        <a:xfrm>
          <a:off x="495300" y="2085022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17</xdr:row>
      <xdr:rowOff>98052</xdr:rowOff>
    </xdr:to>
    <xdr:sp macro="" textlink="">
      <xdr:nvSpPr>
        <xdr:cNvPr id="337" name="Text Box 1"/>
        <xdr:cNvSpPr txBox="1">
          <a:spLocks noChangeArrowheads="1"/>
        </xdr:cNvSpPr>
      </xdr:nvSpPr>
      <xdr:spPr bwMode="auto">
        <a:xfrm>
          <a:off x="495300" y="2085022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17</xdr:row>
      <xdr:rowOff>98052</xdr:rowOff>
    </xdr:to>
    <xdr:sp macro="" textlink="">
      <xdr:nvSpPr>
        <xdr:cNvPr id="338" name="Text Box 2"/>
        <xdr:cNvSpPr txBox="1">
          <a:spLocks noChangeArrowheads="1"/>
        </xdr:cNvSpPr>
      </xdr:nvSpPr>
      <xdr:spPr bwMode="auto">
        <a:xfrm>
          <a:off x="495300" y="2085022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17</xdr:row>
      <xdr:rowOff>98052</xdr:rowOff>
    </xdr:to>
    <xdr:sp macro="" textlink="">
      <xdr:nvSpPr>
        <xdr:cNvPr id="339" name="Text Box 4"/>
        <xdr:cNvSpPr txBox="1">
          <a:spLocks noChangeArrowheads="1"/>
        </xdr:cNvSpPr>
      </xdr:nvSpPr>
      <xdr:spPr bwMode="auto">
        <a:xfrm>
          <a:off x="495300" y="2085022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17</xdr:row>
      <xdr:rowOff>98052</xdr:rowOff>
    </xdr:to>
    <xdr:sp macro="" textlink="">
      <xdr:nvSpPr>
        <xdr:cNvPr id="340" name="Text Box 5"/>
        <xdr:cNvSpPr txBox="1">
          <a:spLocks noChangeArrowheads="1"/>
        </xdr:cNvSpPr>
      </xdr:nvSpPr>
      <xdr:spPr bwMode="auto">
        <a:xfrm>
          <a:off x="495300" y="2085022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17</xdr:row>
      <xdr:rowOff>98052</xdr:rowOff>
    </xdr:to>
    <xdr:sp macro="" textlink="">
      <xdr:nvSpPr>
        <xdr:cNvPr id="341" name="Text Box 1"/>
        <xdr:cNvSpPr txBox="1">
          <a:spLocks noChangeArrowheads="1"/>
        </xdr:cNvSpPr>
      </xdr:nvSpPr>
      <xdr:spPr bwMode="auto">
        <a:xfrm>
          <a:off x="495300" y="2085022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17</xdr:row>
      <xdr:rowOff>98052</xdr:rowOff>
    </xdr:to>
    <xdr:sp macro="" textlink="">
      <xdr:nvSpPr>
        <xdr:cNvPr id="342" name="Text Box 2"/>
        <xdr:cNvSpPr txBox="1">
          <a:spLocks noChangeArrowheads="1"/>
        </xdr:cNvSpPr>
      </xdr:nvSpPr>
      <xdr:spPr bwMode="auto">
        <a:xfrm>
          <a:off x="495300" y="2085022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17</xdr:row>
      <xdr:rowOff>98052</xdr:rowOff>
    </xdr:to>
    <xdr:sp macro="" textlink="">
      <xdr:nvSpPr>
        <xdr:cNvPr id="343" name="Text Box 4"/>
        <xdr:cNvSpPr txBox="1">
          <a:spLocks noChangeArrowheads="1"/>
        </xdr:cNvSpPr>
      </xdr:nvSpPr>
      <xdr:spPr bwMode="auto">
        <a:xfrm>
          <a:off x="495300" y="2085022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17</xdr:row>
      <xdr:rowOff>98052</xdr:rowOff>
    </xdr:to>
    <xdr:sp macro="" textlink="">
      <xdr:nvSpPr>
        <xdr:cNvPr id="344" name="Text Box 5"/>
        <xdr:cNvSpPr txBox="1">
          <a:spLocks noChangeArrowheads="1"/>
        </xdr:cNvSpPr>
      </xdr:nvSpPr>
      <xdr:spPr bwMode="auto">
        <a:xfrm>
          <a:off x="495300" y="2085022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17</xdr:row>
      <xdr:rowOff>98052</xdr:rowOff>
    </xdr:to>
    <xdr:sp macro="" textlink="">
      <xdr:nvSpPr>
        <xdr:cNvPr id="345" name="Text Box 1"/>
        <xdr:cNvSpPr txBox="1">
          <a:spLocks noChangeArrowheads="1"/>
        </xdr:cNvSpPr>
      </xdr:nvSpPr>
      <xdr:spPr bwMode="auto">
        <a:xfrm>
          <a:off x="495300" y="2085022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17</xdr:row>
      <xdr:rowOff>98052</xdr:rowOff>
    </xdr:to>
    <xdr:sp macro="" textlink="">
      <xdr:nvSpPr>
        <xdr:cNvPr id="346" name="Text Box 2"/>
        <xdr:cNvSpPr txBox="1">
          <a:spLocks noChangeArrowheads="1"/>
        </xdr:cNvSpPr>
      </xdr:nvSpPr>
      <xdr:spPr bwMode="auto">
        <a:xfrm>
          <a:off x="495300" y="2085022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17</xdr:row>
      <xdr:rowOff>98052</xdr:rowOff>
    </xdr:to>
    <xdr:sp macro="" textlink="">
      <xdr:nvSpPr>
        <xdr:cNvPr id="347" name="Text Box 4"/>
        <xdr:cNvSpPr txBox="1">
          <a:spLocks noChangeArrowheads="1"/>
        </xdr:cNvSpPr>
      </xdr:nvSpPr>
      <xdr:spPr bwMode="auto">
        <a:xfrm>
          <a:off x="495300" y="2085022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17</xdr:row>
      <xdr:rowOff>98052</xdr:rowOff>
    </xdr:to>
    <xdr:sp macro="" textlink="">
      <xdr:nvSpPr>
        <xdr:cNvPr id="348" name="Text Box 5"/>
        <xdr:cNvSpPr txBox="1">
          <a:spLocks noChangeArrowheads="1"/>
        </xdr:cNvSpPr>
      </xdr:nvSpPr>
      <xdr:spPr bwMode="auto">
        <a:xfrm>
          <a:off x="495300" y="2085022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17</xdr:row>
      <xdr:rowOff>98052</xdr:rowOff>
    </xdr:to>
    <xdr:sp macro="" textlink="">
      <xdr:nvSpPr>
        <xdr:cNvPr id="349" name="Text Box 1"/>
        <xdr:cNvSpPr txBox="1">
          <a:spLocks noChangeArrowheads="1"/>
        </xdr:cNvSpPr>
      </xdr:nvSpPr>
      <xdr:spPr bwMode="auto">
        <a:xfrm>
          <a:off x="495300" y="2085022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17</xdr:row>
      <xdr:rowOff>98052</xdr:rowOff>
    </xdr:to>
    <xdr:sp macro="" textlink="">
      <xdr:nvSpPr>
        <xdr:cNvPr id="350" name="Text Box 2"/>
        <xdr:cNvSpPr txBox="1">
          <a:spLocks noChangeArrowheads="1"/>
        </xdr:cNvSpPr>
      </xdr:nvSpPr>
      <xdr:spPr bwMode="auto">
        <a:xfrm>
          <a:off x="495300" y="2085022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17</xdr:row>
      <xdr:rowOff>98052</xdr:rowOff>
    </xdr:to>
    <xdr:sp macro="" textlink="">
      <xdr:nvSpPr>
        <xdr:cNvPr id="351" name="Text Box 4"/>
        <xdr:cNvSpPr txBox="1">
          <a:spLocks noChangeArrowheads="1"/>
        </xdr:cNvSpPr>
      </xdr:nvSpPr>
      <xdr:spPr bwMode="auto">
        <a:xfrm>
          <a:off x="495300" y="2085022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17</xdr:row>
      <xdr:rowOff>98052</xdr:rowOff>
    </xdr:to>
    <xdr:sp macro="" textlink="">
      <xdr:nvSpPr>
        <xdr:cNvPr id="352" name="Text Box 5"/>
        <xdr:cNvSpPr txBox="1">
          <a:spLocks noChangeArrowheads="1"/>
        </xdr:cNvSpPr>
      </xdr:nvSpPr>
      <xdr:spPr bwMode="auto">
        <a:xfrm>
          <a:off x="495300" y="2085022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17</xdr:row>
      <xdr:rowOff>98052</xdr:rowOff>
    </xdr:to>
    <xdr:sp macro="" textlink="">
      <xdr:nvSpPr>
        <xdr:cNvPr id="353" name="Text Box 1"/>
        <xdr:cNvSpPr txBox="1">
          <a:spLocks noChangeArrowheads="1"/>
        </xdr:cNvSpPr>
      </xdr:nvSpPr>
      <xdr:spPr bwMode="auto">
        <a:xfrm>
          <a:off x="495300" y="2085022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17</xdr:row>
      <xdr:rowOff>98052</xdr:rowOff>
    </xdr:to>
    <xdr:sp macro="" textlink="">
      <xdr:nvSpPr>
        <xdr:cNvPr id="354" name="Text Box 2"/>
        <xdr:cNvSpPr txBox="1">
          <a:spLocks noChangeArrowheads="1"/>
        </xdr:cNvSpPr>
      </xdr:nvSpPr>
      <xdr:spPr bwMode="auto">
        <a:xfrm>
          <a:off x="495300" y="2085022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17</xdr:row>
      <xdr:rowOff>98052</xdr:rowOff>
    </xdr:to>
    <xdr:sp macro="" textlink="">
      <xdr:nvSpPr>
        <xdr:cNvPr id="355" name="Text Box 4"/>
        <xdr:cNvSpPr txBox="1">
          <a:spLocks noChangeArrowheads="1"/>
        </xdr:cNvSpPr>
      </xdr:nvSpPr>
      <xdr:spPr bwMode="auto">
        <a:xfrm>
          <a:off x="495300" y="2085022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17</xdr:row>
      <xdr:rowOff>98052</xdr:rowOff>
    </xdr:to>
    <xdr:sp macro="" textlink="">
      <xdr:nvSpPr>
        <xdr:cNvPr id="356" name="Text Box 5"/>
        <xdr:cNvSpPr txBox="1">
          <a:spLocks noChangeArrowheads="1"/>
        </xdr:cNvSpPr>
      </xdr:nvSpPr>
      <xdr:spPr bwMode="auto">
        <a:xfrm>
          <a:off x="495300" y="2085022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17</xdr:row>
      <xdr:rowOff>98052</xdr:rowOff>
    </xdr:to>
    <xdr:sp macro="" textlink="">
      <xdr:nvSpPr>
        <xdr:cNvPr id="357" name="Text Box 1"/>
        <xdr:cNvSpPr txBox="1">
          <a:spLocks noChangeArrowheads="1"/>
        </xdr:cNvSpPr>
      </xdr:nvSpPr>
      <xdr:spPr bwMode="auto">
        <a:xfrm>
          <a:off x="495300" y="2085022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17</xdr:row>
      <xdr:rowOff>98052</xdr:rowOff>
    </xdr:to>
    <xdr:sp macro="" textlink="">
      <xdr:nvSpPr>
        <xdr:cNvPr id="358" name="Text Box 2"/>
        <xdr:cNvSpPr txBox="1">
          <a:spLocks noChangeArrowheads="1"/>
        </xdr:cNvSpPr>
      </xdr:nvSpPr>
      <xdr:spPr bwMode="auto">
        <a:xfrm>
          <a:off x="495300" y="2085022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17</xdr:row>
      <xdr:rowOff>98052</xdr:rowOff>
    </xdr:to>
    <xdr:sp macro="" textlink="">
      <xdr:nvSpPr>
        <xdr:cNvPr id="359" name="Text Box 4"/>
        <xdr:cNvSpPr txBox="1">
          <a:spLocks noChangeArrowheads="1"/>
        </xdr:cNvSpPr>
      </xdr:nvSpPr>
      <xdr:spPr bwMode="auto">
        <a:xfrm>
          <a:off x="495300" y="2085022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17</xdr:row>
      <xdr:rowOff>98052</xdr:rowOff>
    </xdr:to>
    <xdr:sp macro="" textlink="">
      <xdr:nvSpPr>
        <xdr:cNvPr id="360" name="Text Box 5"/>
        <xdr:cNvSpPr txBox="1">
          <a:spLocks noChangeArrowheads="1"/>
        </xdr:cNvSpPr>
      </xdr:nvSpPr>
      <xdr:spPr bwMode="auto">
        <a:xfrm>
          <a:off x="495300" y="2085022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17</xdr:row>
      <xdr:rowOff>98052</xdr:rowOff>
    </xdr:to>
    <xdr:sp macro="" textlink="">
      <xdr:nvSpPr>
        <xdr:cNvPr id="361" name="Text Box 1"/>
        <xdr:cNvSpPr txBox="1">
          <a:spLocks noChangeArrowheads="1"/>
        </xdr:cNvSpPr>
      </xdr:nvSpPr>
      <xdr:spPr bwMode="auto">
        <a:xfrm>
          <a:off x="495300" y="2085022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17</xdr:row>
      <xdr:rowOff>98052</xdr:rowOff>
    </xdr:to>
    <xdr:sp macro="" textlink="">
      <xdr:nvSpPr>
        <xdr:cNvPr id="362" name="Text Box 2"/>
        <xdr:cNvSpPr txBox="1">
          <a:spLocks noChangeArrowheads="1"/>
        </xdr:cNvSpPr>
      </xdr:nvSpPr>
      <xdr:spPr bwMode="auto">
        <a:xfrm>
          <a:off x="495300" y="2085022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17</xdr:row>
      <xdr:rowOff>98052</xdr:rowOff>
    </xdr:to>
    <xdr:sp macro="" textlink="">
      <xdr:nvSpPr>
        <xdr:cNvPr id="363" name="Text Box 4"/>
        <xdr:cNvSpPr txBox="1">
          <a:spLocks noChangeArrowheads="1"/>
        </xdr:cNvSpPr>
      </xdr:nvSpPr>
      <xdr:spPr bwMode="auto">
        <a:xfrm>
          <a:off x="495300" y="2085022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17</xdr:row>
      <xdr:rowOff>98052</xdr:rowOff>
    </xdr:to>
    <xdr:sp macro="" textlink="">
      <xdr:nvSpPr>
        <xdr:cNvPr id="364" name="Text Box 5"/>
        <xdr:cNvSpPr txBox="1">
          <a:spLocks noChangeArrowheads="1"/>
        </xdr:cNvSpPr>
      </xdr:nvSpPr>
      <xdr:spPr bwMode="auto">
        <a:xfrm>
          <a:off x="495300" y="2085022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17</xdr:row>
      <xdr:rowOff>98052</xdr:rowOff>
    </xdr:to>
    <xdr:sp macro="" textlink="">
      <xdr:nvSpPr>
        <xdr:cNvPr id="365" name="Text Box 1"/>
        <xdr:cNvSpPr txBox="1">
          <a:spLocks noChangeArrowheads="1"/>
        </xdr:cNvSpPr>
      </xdr:nvSpPr>
      <xdr:spPr bwMode="auto">
        <a:xfrm>
          <a:off x="495300" y="2085022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17</xdr:row>
      <xdr:rowOff>98052</xdr:rowOff>
    </xdr:to>
    <xdr:sp macro="" textlink="">
      <xdr:nvSpPr>
        <xdr:cNvPr id="366" name="Text Box 2"/>
        <xdr:cNvSpPr txBox="1">
          <a:spLocks noChangeArrowheads="1"/>
        </xdr:cNvSpPr>
      </xdr:nvSpPr>
      <xdr:spPr bwMode="auto">
        <a:xfrm>
          <a:off x="495300" y="2085022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17</xdr:row>
      <xdr:rowOff>98052</xdr:rowOff>
    </xdr:to>
    <xdr:sp macro="" textlink="">
      <xdr:nvSpPr>
        <xdr:cNvPr id="367" name="Text Box 4"/>
        <xdr:cNvSpPr txBox="1">
          <a:spLocks noChangeArrowheads="1"/>
        </xdr:cNvSpPr>
      </xdr:nvSpPr>
      <xdr:spPr bwMode="auto">
        <a:xfrm>
          <a:off x="495300" y="2085022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17</xdr:row>
      <xdr:rowOff>98052</xdr:rowOff>
    </xdr:to>
    <xdr:sp macro="" textlink="">
      <xdr:nvSpPr>
        <xdr:cNvPr id="368" name="Text Box 5"/>
        <xdr:cNvSpPr txBox="1">
          <a:spLocks noChangeArrowheads="1"/>
        </xdr:cNvSpPr>
      </xdr:nvSpPr>
      <xdr:spPr bwMode="auto">
        <a:xfrm>
          <a:off x="495300" y="2085022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17</xdr:row>
      <xdr:rowOff>98052</xdr:rowOff>
    </xdr:to>
    <xdr:sp macro="" textlink="">
      <xdr:nvSpPr>
        <xdr:cNvPr id="369" name="Text Box 1"/>
        <xdr:cNvSpPr txBox="1">
          <a:spLocks noChangeArrowheads="1"/>
        </xdr:cNvSpPr>
      </xdr:nvSpPr>
      <xdr:spPr bwMode="auto">
        <a:xfrm>
          <a:off x="495300" y="2085022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17</xdr:row>
      <xdr:rowOff>98052</xdr:rowOff>
    </xdr:to>
    <xdr:sp macro="" textlink="">
      <xdr:nvSpPr>
        <xdr:cNvPr id="370" name="Text Box 2"/>
        <xdr:cNvSpPr txBox="1">
          <a:spLocks noChangeArrowheads="1"/>
        </xdr:cNvSpPr>
      </xdr:nvSpPr>
      <xdr:spPr bwMode="auto">
        <a:xfrm>
          <a:off x="495300" y="2085022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17</xdr:row>
      <xdr:rowOff>98052</xdr:rowOff>
    </xdr:to>
    <xdr:sp macro="" textlink="">
      <xdr:nvSpPr>
        <xdr:cNvPr id="371" name="Text Box 4"/>
        <xdr:cNvSpPr txBox="1">
          <a:spLocks noChangeArrowheads="1"/>
        </xdr:cNvSpPr>
      </xdr:nvSpPr>
      <xdr:spPr bwMode="auto">
        <a:xfrm>
          <a:off x="495300" y="2085022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17</xdr:row>
      <xdr:rowOff>98052</xdr:rowOff>
    </xdr:to>
    <xdr:sp macro="" textlink="">
      <xdr:nvSpPr>
        <xdr:cNvPr id="372" name="Text Box 5"/>
        <xdr:cNvSpPr txBox="1">
          <a:spLocks noChangeArrowheads="1"/>
        </xdr:cNvSpPr>
      </xdr:nvSpPr>
      <xdr:spPr bwMode="auto">
        <a:xfrm>
          <a:off x="495300" y="2085022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17</xdr:row>
      <xdr:rowOff>98052</xdr:rowOff>
    </xdr:to>
    <xdr:sp macro="" textlink="">
      <xdr:nvSpPr>
        <xdr:cNvPr id="373" name="Text Box 2"/>
        <xdr:cNvSpPr txBox="1">
          <a:spLocks noChangeArrowheads="1"/>
        </xdr:cNvSpPr>
      </xdr:nvSpPr>
      <xdr:spPr bwMode="auto">
        <a:xfrm>
          <a:off x="495300" y="2085022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17</xdr:row>
      <xdr:rowOff>98052</xdr:rowOff>
    </xdr:to>
    <xdr:sp macro="" textlink="">
      <xdr:nvSpPr>
        <xdr:cNvPr id="374" name="Text Box 4"/>
        <xdr:cNvSpPr txBox="1">
          <a:spLocks noChangeArrowheads="1"/>
        </xdr:cNvSpPr>
      </xdr:nvSpPr>
      <xdr:spPr bwMode="auto">
        <a:xfrm>
          <a:off x="495300" y="2085022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17</xdr:row>
      <xdr:rowOff>98052</xdr:rowOff>
    </xdr:to>
    <xdr:sp macro="" textlink="">
      <xdr:nvSpPr>
        <xdr:cNvPr id="375" name="Text Box 5"/>
        <xdr:cNvSpPr txBox="1">
          <a:spLocks noChangeArrowheads="1"/>
        </xdr:cNvSpPr>
      </xdr:nvSpPr>
      <xdr:spPr bwMode="auto">
        <a:xfrm>
          <a:off x="495300" y="2085022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17</xdr:row>
      <xdr:rowOff>98052</xdr:rowOff>
    </xdr:to>
    <xdr:sp macro="" textlink="">
      <xdr:nvSpPr>
        <xdr:cNvPr id="376" name="Text Box 1"/>
        <xdr:cNvSpPr txBox="1">
          <a:spLocks noChangeArrowheads="1"/>
        </xdr:cNvSpPr>
      </xdr:nvSpPr>
      <xdr:spPr bwMode="auto">
        <a:xfrm>
          <a:off x="495300" y="2085022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17</xdr:row>
      <xdr:rowOff>98052</xdr:rowOff>
    </xdr:to>
    <xdr:sp macro="" textlink="">
      <xdr:nvSpPr>
        <xdr:cNvPr id="377" name="Text Box 4"/>
        <xdr:cNvSpPr txBox="1">
          <a:spLocks noChangeArrowheads="1"/>
        </xdr:cNvSpPr>
      </xdr:nvSpPr>
      <xdr:spPr bwMode="auto">
        <a:xfrm>
          <a:off x="495300" y="2085022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17</xdr:row>
      <xdr:rowOff>98052</xdr:rowOff>
    </xdr:to>
    <xdr:sp macro="" textlink="">
      <xdr:nvSpPr>
        <xdr:cNvPr id="378" name="Text Box 5"/>
        <xdr:cNvSpPr txBox="1">
          <a:spLocks noChangeArrowheads="1"/>
        </xdr:cNvSpPr>
      </xdr:nvSpPr>
      <xdr:spPr bwMode="auto">
        <a:xfrm>
          <a:off x="495300" y="2085022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17</xdr:row>
      <xdr:rowOff>98052</xdr:rowOff>
    </xdr:to>
    <xdr:sp macro="" textlink="">
      <xdr:nvSpPr>
        <xdr:cNvPr id="379" name="Text Box 2"/>
        <xdr:cNvSpPr txBox="1">
          <a:spLocks noChangeArrowheads="1"/>
        </xdr:cNvSpPr>
      </xdr:nvSpPr>
      <xdr:spPr bwMode="auto">
        <a:xfrm>
          <a:off x="495300" y="2085022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17</xdr:row>
      <xdr:rowOff>98052</xdr:rowOff>
    </xdr:to>
    <xdr:sp macro="" textlink="">
      <xdr:nvSpPr>
        <xdr:cNvPr id="380" name="Text Box 4"/>
        <xdr:cNvSpPr txBox="1">
          <a:spLocks noChangeArrowheads="1"/>
        </xdr:cNvSpPr>
      </xdr:nvSpPr>
      <xdr:spPr bwMode="auto">
        <a:xfrm>
          <a:off x="495300" y="2085022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17</xdr:row>
      <xdr:rowOff>98052</xdr:rowOff>
    </xdr:to>
    <xdr:sp macro="" textlink="">
      <xdr:nvSpPr>
        <xdr:cNvPr id="381" name="Text Box 5"/>
        <xdr:cNvSpPr txBox="1">
          <a:spLocks noChangeArrowheads="1"/>
        </xdr:cNvSpPr>
      </xdr:nvSpPr>
      <xdr:spPr bwMode="auto">
        <a:xfrm>
          <a:off x="495300" y="2085022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17</xdr:row>
      <xdr:rowOff>98052</xdr:rowOff>
    </xdr:to>
    <xdr:sp macro="" textlink="">
      <xdr:nvSpPr>
        <xdr:cNvPr id="382" name="Text Box 2"/>
        <xdr:cNvSpPr txBox="1">
          <a:spLocks noChangeArrowheads="1"/>
        </xdr:cNvSpPr>
      </xdr:nvSpPr>
      <xdr:spPr bwMode="auto">
        <a:xfrm>
          <a:off x="495300" y="2085022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17</xdr:row>
      <xdr:rowOff>98052</xdr:rowOff>
    </xdr:to>
    <xdr:sp macro="" textlink="">
      <xdr:nvSpPr>
        <xdr:cNvPr id="383" name="Text Box 4"/>
        <xdr:cNvSpPr txBox="1">
          <a:spLocks noChangeArrowheads="1"/>
        </xdr:cNvSpPr>
      </xdr:nvSpPr>
      <xdr:spPr bwMode="auto">
        <a:xfrm>
          <a:off x="495300" y="2085022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17</xdr:row>
      <xdr:rowOff>98052</xdr:rowOff>
    </xdr:to>
    <xdr:sp macro="" textlink="">
      <xdr:nvSpPr>
        <xdr:cNvPr id="384" name="Text Box 5"/>
        <xdr:cNvSpPr txBox="1">
          <a:spLocks noChangeArrowheads="1"/>
        </xdr:cNvSpPr>
      </xdr:nvSpPr>
      <xdr:spPr bwMode="auto">
        <a:xfrm>
          <a:off x="495300" y="2085022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17</xdr:row>
      <xdr:rowOff>98052</xdr:rowOff>
    </xdr:to>
    <xdr:sp macro="" textlink="">
      <xdr:nvSpPr>
        <xdr:cNvPr id="385" name="Text Box 1"/>
        <xdr:cNvSpPr txBox="1">
          <a:spLocks noChangeArrowheads="1"/>
        </xdr:cNvSpPr>
      </xdr:nvSpPr>
      <xdr:spPr bwMode="auto">
        <a:xfrm>
          <a:off x="495300" y="2085022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17</xdr:row>
      <xdr:rowOff>98052</xdr:rowOff>
    </xdr:to>
    <xdr:sp macro="" textlink="">
      <xdr:nvSpPr>
        <xdr:cNvPr id="386" name="Text Box 2"/>
        <xdr:cNvSpPr txBox="1">
          <a:spLocks noChangeArrowheads="1"/>
        </xdr:cNvSpPr>
      </xdr:nvSpPr>
      <xdr:spPr bwMode="auto">
        <a:xfrm>
          <a:off x="495300" y="2085022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17</xdr:row>
      <xdr:rowOff>98052</xdr:rowOff>
    </xdr:to>
    <xdr:sp macro="" textlink="">
      <xdr:nvSpPr>
        <xdr:cNvPr id="387" name="Text Box 4"/>
        <xdr:cNvSpPr txBox="1">
          <a:spLocks noChangeArrowheads="1"/>
        </xdr:cNvSpPr>
      </xdr:nvSpPr>
      <xdr:spPr bwMode="auto">
        <a:xfrm>
          <a:off x="495300" y="2085022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17</xdr:row>
      <xdr:rowOff>98052</xdr:rowOff>
    </xdr:to>
    <xdr:sp macro="" textlink="">
      <xdr:nvSpPr>
        <xdr:cNvPr id="388" name="Text Box 5"/>
        <xdr:cNvSpPr txBox="1">
          <a:spLocks noChangeArrowheads="1"/>
        </xdr:cNvSpPr>
      </xdr:nvSpPr>
      <xdr:spPr bwMode="auto">
        <a:xfrm>
          <a:off x="495300" y="2085022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17</xdr:row>
      <xdr:rowOff>98052</xdr:rowOff>
    </xdr:to>
    <xdr:sp macro="" textlink="">
      <xdr:nvSpPr>
        <xdr:cNvPr id="389" name="Text Box 1"/>
        <xdr:cNvSpPr txBox="1">
          <a:spLocks noChangeArrowheads="1"/>
        </xdr:cNvSpPr>
      </xdr:nvSpPr>
      <xdr:spPr bwMode="auto">
        <a:xfrm>
          <a:off x="495300" y="2085022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17</xdr:row>
      <xdr:rowOff>98052</xdr:rowOff>
    </xdr:to>
    <xdr:sp macro="" textlink="">
      <xdr:nvSpPr>
        <xdr:cNvPr id="390" name="Text Box 2"/>
        <xdr:cNvSpPr txBox="1">
          <a:spLocks noChangeArrowheads="1"/>
        </xdr:cNvSpPr>
      </xdr:nvSpPr>
      <xdr:spPr bwMode="auto">
        <a:xfrm>
          <a:off x="495300" y="2085022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17</xdr:row>
      <xdr:rowOff>98052</xdr:rowOff>
    </xdr:to>
    <xdr:sp macro="" textlink="">
      <xdr:nvSpPr>
        <xdr:cNvPr id="391" name="Text Box 4"/>
        <xdr:cNvSpPr txBox="1">
          <a:spLocks noChangeArrowheads="1"/>
        </xdr:cNvSpPr>
      </xdr:nvSpPr>
      <xdr:spPr bwMode="auto">
        <a:xfrm>
          <a:off x="495300" y="2085022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17</xdr:row>
      <xdr:rowOff>98052</xdr:rowOff>
    </xdr:to>
    <xdr:sp macro="" textlink="">
      <xdr:nvSpPr>
        <xdr:cNvPr id="392" name="Text Box 5"/>
        <xdr:cNvSpPr txBox="1">
          <a:spLocks noChangeArrowheads="1"/>
        </xdr:cNvSpPr>
      </xdr:nvSpPr>
      <xdr:spPr bwMode="auto">
        <a:xfrm>
          <a:off x="495300" y="2085022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17</xdr:row>
      <xdr:rowOff>98052</xdr:rowOff>
    </xdr:to>
    <xdr:sp macro="" textlink="">
      <xdr:nvSpPr>
        <xdr:cNvPr id="393" name="Text Box 1"/>
        <xdr:cNvSpPr txBox="1">
          <a:spLocks noChangeArrowheads="1"/>
        </xdr:cNvSpPr>
      </xdr:nvSpPr>
      <xdr:spPr bwMode="auto">
        <a:xfrm>
          <a:off x="495300" y="2085022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17</xdr:row>
      <xdr:rowOff>98052</xdr:rowOff>
    </xdr:to>
    <xdr:sp macro="" textlink="">
      <xdr:nvSpPr>
        <xdr:cNvPr id="394" name="Text Box 2"/>
        <xdr:cNvSpPr txBox="1">
          <a:spLocks noChangeArrowheads="1"/>
        </xdr:cNvSpPr>
      </xdr:nvSpPr>
      <xdr:spPr bwMode="auto">
        <a:xfrm>
          <a:off x="495300" y="2085022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17</xdr:row>
      <xdr:rowOff>98052</xdr:rowOff>
    </xdr:to>
    <xdr:sp macro="" textlink="">
      <xdr:nvSpPr>
        <xdr:cNvPr id="395" name="Text Box 4"/>
        <xdr:cNvSpPr txBox="1">
          <a:spLocks noChangeArrowheads="1"/>
        </xdr:cNvSpPr>
      </xdr:nvSpPr>
      <xdr:spPr bwMode="auto">
        <a:xfrm>
          <a:off x="495300" y="2085022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17</xdr:row>
      <xdr:rowOff>98052</xdr:rowOff>
    </xdr:to>
    <xdr:sp macro="" textlink="">
      <xdr:nvSpPr>
        <xdr:cNvPr id="396" name="Text Box 5"/>
        <xdr:cNvSpPr txBox="1">
          <a:spLocks noChangeArrowheads="1"/>
        </xdr:cNvSpPr>
      </xdr:nvSpPr>
      <xdr:spPr bwMode="auto">
        <a:xfrm>
          <a:off x="495300" y="2085022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17</xdr:row>
      <xdr:rowOff>98052</xdr:rowOff>
    </xdr:to>
    <xdr:sp macro="" textlink="">
      <xdr:nvSpPr>
        <xdr:cNvPr id="397" name="Text Box 1"/>
        <xdr:cNvSpPr txBox="1">
          <a:spLocks noChangeArrowheads="1"/>
        </xdr:cNvSpPr>
      </xdr:nvSpPr>
      <xdr:spPr bwMode="auto">
        <a:xfrm>
          <a:off x="495300" y="2085022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17</xdr:row>
      <xdr:rowOff>98052</xdr:rowOff>
    </xdr:to>
    <xdr:sp macro="" textlink="">
      <xdr:nvSpPr>
        <xdr:cNvPr id="398" name="Text Box 2"/>
        <xdr:cNvSpPr txBox="1">
          <a:spLocks noChangeArrowheads="1"/>
        </xdr:cNvSpPr>
      </xdr:nvSpPr>
      <xdr:spPr bwMode="auto">
        <a:xfrm>
          <a:off x="495300" y="2085022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17</xdr:row>
      <xdr:rowOff>98052</xdr:rowOff>
    </xdr:to>
    <xdr:sp macro="" textlink="">
      <xdr:nvSpPr>
        <xdr:cNvPr id="399" name="Text Box 4"/>
        <xdr:cNvSpPr txBox="1">
          <a:spLocks noChangeArrowheads="1"/>
        </xdr:cNvSpPr>
      </xdr:nvSpPr>
      <xdr:spPr bwMode="auto">
        <a:xfrm>
          <a:off x="495300" y="2085022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17</xdr:row>
      <xdr:rowOff>98052</xdr:rowOff>
    </xdr:to>
    <xdr:sp macro="" textlink="">
      <xdr:nvSpPr>
        <xdr:cNvPr id="400" name="Text Box 5"/>
        <xdr:cNvSpPr txBox="1">
          <a:spLocks noChangeArrowheads="1"/>
        </xdr:cNvSpPr>
      </xdr:nvSpPr>
      <xdr:spPr bwMode="auto">
        <a:xfrm>
          <a:off x="495300" y="2085022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17</xdr:row>
      <xdr:rowOff>98052</xdr:rowOff>
    </xdr:to>
    <xdr:sp macro="" textlink="">
      <xdr:nvSpPr>
        <xdr:cNvPr id="401" name="Text Box 1"/>
        <xdr:cNvSpPr txBox="1">
          <a:spLocks noChangeArrowheads="1"/>
        </xdr:cNvSpPr>
      </xdr:nvSpPr>
      <xdr:spPr bwMode="auto">
        <a:xfrm>
          <a:off x="495300" y="2085022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17</xdr:row>
      <xdr:rowOff>98052</xdr:rowOff>
    </xdr:to>
    <xdr:sp macro="" textlink="">
      <xdr:nvSpPr>
        <xdr:cNvPr id="402" name="Text Box 2"/>
        <xdr:cNvSpPr txBox="1">
          <a:spLocks noChangeArrowheads="1"/>
        </xdr:cNvSpPr>
      </xdr:nvSpPr>
      <xdr:spPr bwMode="auto">
        <a:xfrm>
          <a:off x="495300" y="2085022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17</xdr:row>
      <xdr:rowOff>98052</xdr:rowOff>
    </xdr:to>
    <xdr:sp macro="" textlink="">
      <xdr:nvSpPr>
        <xdr:cNvPr id="403" name="Text Box 4"/>
        <xdr:cNvSpPr txBox="1">
          <a:spLocks noChangeArrowheads="1"/>
        </xdr:cNvSpPr>
      </xdr:nvSpPr>
      <xdr:spPr bwMode="auto">
        <a:xfrm>
          <a:off x="495300" y="2085022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17</xdr:row>
      <xdr:rowOff>98052</xdr:rowOff>
    </xdr:to>
    <xdr:sp macro="" textlink="">
      <xdr:nvSpPr>
        <xdr:cNvPr id="404" name="Text Box 5"/>
        <xdr:cNvSpPr txBox="1">
          <a:spLocks noChangeArrowheads="1"/>
        </xdr:cNvSpPr>
      </xdr:nvSpPr>
      <xdr:spPr bwMode="auto">
        <a:xfrm>
          <a:off x="495300" y="2085022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17</xdr:row>
      <xdr:rowOff>98052</xdr:rowOff>
    </xdr:to>
    <xdr:sp macro="" textlink="">
      <xdr:nvSpPr>
        <xdr:cNvPr id="405" name="Text Box 1"/>
        <xdr:cNvSpPr txBox="1">
          <a:spLocks noChangeArrowheads="1"/>
        </xdr:cNvSpPr>
      </xdr:nvSpPr>
      <xdr:spPr bwMode="auto">
        <a:xfrm>
          <a:off x="495300" y="2085022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17</xdr:row>
      <xdr:rowOff>98052</xdr:rowOff>
    </xdr:to>
    <xdr:sp macro="" textlink="">
      <xdr:nvSpPr>
        <xdr:cNvPr id="406" name="Text Box 2"/>
        <xdr:cNvSpPr txBox="1">
          <a:spLocks noChangeArrowheads="1"/>
        </xdr:cNvSpPr>
      </xdr:nvSpPr>
      <xdr:spPr bwMode="auto">
        <a:xfrm>
          <a:off x="495300" y="2085022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17</xdr:row>
      <xdr:rowOff>98052</xdr:rowOff>
    </xdr:to>
    <xdr:sp macro="" textlink="">
      <xdr:nvSpPr>
        <xdr:cNvPr id="407" name="Text Box 4"/>
        <xdr:cNvSpPr txBox="1">
          <a:spLocks noChangeArrowheads="1"/>
        </xdr:cNvSpPr>
      </xdr:nvSpPr>
      <xdr:spPr bwMode="auto">
        <a:xfrm>
          <a:off x="495300" y="2085022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17</xdr:row>
      <xdr:rowOff>98052</xdr:rowOff>
    </xdr:to>
    <xdr:sp macro="" textlink="">
      <xdr:nvSpPr>
        <xdr:cNvPr id="408" name="Text Box 5"/>
        <xdr:cNvSpPr txBox="1">
          <a:spLocks noChangeArrowheads="1"/>
        </xdr:cNvSpPr>
      </xdr:nvSpPr>
      <xdr:spPr bwMode="auto">
        <a:xfrm>
          <a:off x="495300" y="2085022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17</xdr:row>
      <xdr:rowOff>98052</xdr:rowOff>
    </xdr:to>
    <xdr:sp macro="" textlink="">
      <xdr:nvSpPr>
        <xdr:cNvPr id="409" name="Text Box 1"/>
        <xdr:cNvSpPr txBox="1">
          <a:spLocks noChangeArrowheads="1"/>
        </xdr:cNvSpPr>
      </xdr:nvSpPr>
      <xdr:spPr bwMode="auto">
        <a:xfrm>
          <a:off x="495300" y="2085022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17</xdr:row>
      <xdr:rowOff>98052</xdr:rowOff>
    </xdr:to>
    <xdr:sp macro="" textlink="">
      <xdr:nvSpPr>
        <xdr:cNvPr id="410" name="Text Box 2"/>
        <xdr:cNvSpPr txBox="1">
          <a:spLocks noChangeArrowheads="1"/>
        </xdr:cNvSpPr>
      </xdr:nvSpPr>
      <xdr:spPr bwMode="auto">
        <a:xfrm>
          <a:off x="495300" y="2085022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17</xdr:row>
      <xdr:rowOff>98052</xdr:rowOff>
    </xdr:to>
    <xdr:sp macro="" textlink="">
      <xdr:nvSpPr>
        <xdr:cNvPr id="411" name="Text Box 4"/>
        <xdr:cNvSpPr txBox="1">
          <a:spLocks noChangeArrowheads="1"/>
        </xdr:cNvSpPr>
      </xdr:nvSpPr>
      <xdr:spPr bwMode="auto">
        <a:xfrm>
          <a:off x="495300" y="2085022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17</xdr:row>
      <xdr:rowOff>98052</xdr:rowOff>
    </xdr:to>
    <xdr:sp macro="" textlink="">
      <xdr:nvSpPr>
        <xdr:cNvPr id="412" name="Text Box 5"/>
        <xdr:cNvSpPr txBox="1">
          <a:spLocks noChangeArrowheads="1"/>
        </xdr:cNvSpPr>
      </xdr:nvSpPr>
      <xdr:spPr bwMode="auto">
        <a:xfrm>
          <a:off x="495300" y="2085022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17</xdr:row>
      <xdr:rowOff>98052</xdr:rowOff>
    </xdr:to>
    <xdr:sp macro="" textlink="">
      <xdr:nvSpPr>
        <xdr:cNvPr id="413" name="Text Box 1"/>
        <xdr:cNvSpPr txBox="1">
          <a:spLocks noChangeArrowheads="1"/>
        </xdr:cNvSpPr>
      </xdr:nvSpPr>
      <xdr:spPr bwMode="auto">
        <a:xfrm>
          <a:off x="495300" y="2085022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17</xdr:row>
      <xdr:rowOff>98052</xdr:rowOff>
    </xdr:to>
    <xdr:sp macro="" textlink="">
      <xdr:nvSpPr>
        <xdr:cNvPr id="414" name="Text Box 2"/>
        <xdr:cNvSpPr txBox="1">
          <a:spLocks noChangeArrowheads="1"/>
        </xdr:cNvSpPr>
      </xdr:nvSpPr>
      <xdr:spPr bwMode="auto">
        <a:xfrm>
          <a:off x="495300" y="2085022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17</xdr:row>
      <xdr:rowOff>98052</xdr:rowOff>
    </xdr:to>
    <xdr:sp macro="" textlink="">
      <xdr:nvSpPr>
        <xdr:cNvPr id="415" name="Text Box 4"/>
        <xdr:cNvSpPr txBox="1">
          <a:spLocks noChangeArrowheads="1"/>
        </xdr:cNvSpPr>
      </xdr:nvSpPr>
      <xdr:spPr bwMode="auto">
        <a:xfrm>
          <a:off x="495300" y="2085022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17</xdr:row>
      <xdr:rowOff>98052</xdr:rowOff>
    </xdr:to>
    <xdr:sp macro="" textlink="">
      <xdr:nvSpPr>
        <xdr:cNvPr id="416" name="Text Box 5"/>
        <xdr:cNvSpPr txBox="1">
          <a:spLocks noChangeArrowheads="1"/>
        </xdr:cNvSpPr>
      </xdr:nvSpPr>
      <xdr:spPr bwMode="auto">
        <a:xfrm>
          <a:off x="495300" y="20850225"/>
          <a:ext cx="104775" cy="1193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19</xdr:row>
      <xdr:rowOff>98052</xdr:rowOff>
    </xdr:to>
    <xdr:sp macro="" textlink="">
      <xdr:nvSpPr>
        <xdr:cNvPr id="417" name="Text Box 1"/>
        <xdr:cNvSpPr txBox="1">
          <a:spLocks noChangeArrowheads="1"/>
        </xdr:cNvSpPr>
      </xdr:nvSpPr>
      <xdr:spPr bwMode="auto">
        <a:xfrm>
          <a:off x="495300" y="20850225"/>
          <a:ext cx="104775" cy="162205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19</xdr:row>
      <xdr:rowOff>98052</xdr:rowOff>
    </xdr:to>
    <xdr:sp macro="" textlink="">
      <xdr:nvSpPr>
        <xdr:cNvPr id="418" name="Text Box 2"/>
        <xdr:cNvSpPr txBox="1">
          <a:spLocks noChangeArrowheads="1"/>
        </xdr:cNvSpPr>
      </xdr:nvSpPr>
      <xdr:spPr bwMode="auto">
        <a:xfrm>
          <a:off x="495300" y="20850225"/>
          <a:ext cx="104775" cy="162205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19</xdr:row>
      <xdr:rowOff>98052</xdr:rowOff>
    </xdr:to>
    <xdr:sp macro="" textlink="">
      <xdr:nvSpPr>
        <xdr:cNvPr id="419" name="Text Box 4"/>
        <xdr:cNvSpPr txBox="1">
          <a:spLocks noChangeArrowheads="1"/>
        </xdr:cNvSpPr>
      </xdr:nvSpPr>
      <xdr:spPr bwMode="auto">
        <a:xfrm>
          <a:off x="495300" y="20850225"/>
          <a:ext cx="104775" cy="162205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19</xdr:row>
      <xdr:rowOff>98052</xdr:rowOff>
    </xdr:to>
    <xdr:sp macro="" textlink="">
      <xdr:nvSpPr>
        <xdr:cNvPr id="420" name="Text Box 5"/>
        <xdr:cNvSpPr txBox="1">
          <a:spLocks noChangeArrowheads="1"/>
        </xdr:cNvSpPr>
      </xdr:nvSpPr>
      <xdr:spPr bwMode="auto">
        <a:xfrm>
          <a:off x="495300" y="20850225"/>
          <a:ext cx="104775" cy="162205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19</xdr:row>
      <xdr:rowOff>98052</xdr:rowOff>
    </xdr:to>
    <xdr:sp macro="" textlink="">
      <xdr:nvSpPr>
        <xdr:cNvPr id="421" name="Text Box 1"/>
        <xdr:cNvSpPr txBox="1">
          <a:spLocks noChangeArrowheads="1"/>
        </xdr:cNvSpPr>
      </xdr:nvSpPr>
      <xdr:spPr bwMode="auto">
        <a:xfrm>
          <a:off x="495300" y="20850225"/>
          <a:ext cx="104775" cy="162205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19</xdr:row>
      <xdr:rowOff>117102</xdr:rowOff>
    </xdr:to>
    <xdr:sp macro="" textlink="">
      <xdr:nvSpPr>
        <xdr:cNvPr id="422" name="Text Box 2"/>
        <xdr:cNvSpPr txBox="1">
          <a:spLocks noChangeArrowheads="1"/>
        </xdr:cNvSpPr>
      </xdr:nvSpPr>
      <xdr:spPr bwMode="auto">
        <a:xfrm>
          <a:off x="495300" y="20850225"/>
          <a:ext cx="104775" cy="164110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19</xdr:row>
      <xdr:rowOff>98052</xdr:rowOff>
    </xdr:to>
    <xdr:sp macro="" textlink="">
      <xdr:nvSpPr>
        <xdr:cNvPr id="423" name="Text Box 4"/>
        <xdr:cNvSpPr txBox="1">
          <a:spLocks noChangeArrowheads="1"/>
        </xdr:cNvSpPr>
      </xdr:nvSpPr>
      <xdr:spPr bwMode="auto">
        <a:xfrm>
          <a:off x="495300" y="20850225"/>
          <a:ext cx="104775" cy="162205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19</xdr:row>
      <xdr:rowOff>98052</xdr:rowOff>
    </xdr:to>
    <xdr:sp macro="" textlink="">
      <xdr:nvSpPr>
        <xdr:cNvPr id="424" name="Text Box 5"/>
        <xdr:cNvSpPr txBox="1">
          <a:spLocks noChangeArrowheads="1"/>
        </xdr:cNvSpPr>
      </xdr:nvSpPr>
      <xdr:spPr bwMode="auto">
        <a:xfrm>
          <a:off x="495300" y="20850225"/>
          <a:ext cx="104775" cy="162205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19</xdr:row>
      <xdr:rowOff>98052</xdr:rowOff>
    </xdr:to>
    <xdr:sp macro="" textlink="">
      <xdr:nvSpPr>
        <xdr:cNvPr id="425" name="Text Box 1"/>
        <xdr:cNvSpPr txBox="1">
          <a:spLocks noChangeArrowheads="1"/>
        </xdr:cNvSpPr>
      </xdr:nvSpPr>
      <xdr:spPr bwMode="auto">
        <a:xfrm>
          <a:off x="495300" y="20850225"/>
          <a:ext cx="104775" cy="162205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19</xdr:row>
      <xdr:rowOff>98052</xdr:rowOff>
    </xdr:to>
    <xdr:sp macro="" textlink="">
      <xdr:nvSpPr>
        <xdr:cNvPr id="426" name="Text Box 2"/>
        <xdr:cNvSpPr txBox="1">
          <a:spLocks noChangeArrowheads="1"/>
        </xdr:cNvSpPr>
      </xdr:nvSpPr>
      <xdr:spPr bwMode="auto">
        <a:xfrm>
          <a:off x="495300" y="20850225"/>
          <a:ext cx="104775" cy="162205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19</xdr:row>
      <xdr:rowOff>98052</xdr:rowOff>
    </xdr:to>
    <xdr:sp macro="" textlink="">
      <xdr:nvSpPr>
        <xdr:cNvPr id="427" name="Text Box 4"/>
        <xdr:cNvSpPr txBox="1">
          <a:spLocks noChangeArrowheads="1"/>
        </xdr:cNvSpPr>
      </xdr:nvSpPr>
      <xdr:spPr bwMode="auto">
        <a:xfrm>
          <a:off x="495300" y="20850225"/>
          <a:ext cx="104775" cy="162205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19</xdr:row>
      <xdr:rowOff>98052</xdr:rowOff>
    </xdr:to>
    <xdr:sp macro="" textlink="">
      <xdr:nvSpPr>
        <xdr:cNvPr id="428" name="Text Box 5"/>
        <xdr:cNvSpPr txBox="1">
          <a:spLocks noChangeArrowheads="1"/>
        </xdr:cNvSpPr>
      </xdr:nvSpPr>
      <xdr:spPr bwMode="auto">
        <a:xfrm>
          <a:off x="495300" y="20850225"/>
          <a:ext cx="104775" cy="162205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19</xdr:row>
      <xdr:rowOff>98052</xdr:rowOff>
    </xdr:to>
    <xdr:sp macro="" textlink="">
      <xdr:nvSpPr>
        <xdr:cNvPr id="429" name="Text Box 1"/>
        <xdr:cNvSpPr txBox="1">
          <a:spLocks noChangeArrowheads="1"/>
        </xdr:cNvSpPr>
      </xdr:nvSpPr>
      <xdr:spPr bwMode="auto">
        <a:xfrm>
          <a:off x="495300" y="20850225"/>
          <a:ext cx="104775" cy="162205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19</xdr:row>
      <xdr:rowOff>117102</xdr:rowOff>
    </xdr:to>
    <xdr:sp macro="" textlink="">
      <xdr:nvSpPr>
        <xdr:cNvPr id="430" name="Text Box 2"/>
        <xdr:cNvSpPr txBox="1">
          <a:spLocks noChangeArrowheads="1"/>
        </xdr:cNvSpPr>
      </xdr:nvSpPr>
      <xdr:spPr bwMode="auto">
        <a:xfrm>
          <a:off x="495300" y="20850225"/>
          <a:ext cx="104775" cy="164110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19</xdr:row>
      <xdr:rowOff>98052</xdr:rowOff>
    </xdr:to>
    <xdr:sp macro="" textlink="">
      <xdr:nvSpPr>
        <xdr:cNvPr id="431" name="Text Box 4"/>
        <xdr:cNvSpPr txBox="1">
          <a:spLocks noChangeArrowheads="1"/>
        </xdr:cNvSpPr>
      </xdr:nvSpPr>
      <xdr:spPr bwMode="auto">
        <a:xfrm>
          <a:off x="495300" y="20850225"/>
          <a:ext cx="104775" cy="162205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19</xdr:row>
      <xdr:rowOff>98052</xdr:rowOff>
    </xdr:to>
    <xdr:sp macro="" textlink="">
      <xdr:nvSpPr>
        <xdr:cNvPr id="432" name="Text Box 5"/>
        <xdr:cNvSpPr txBox="1">
          <a:spLocks noChangeArrowheads="1"/>
        </xdr:cNvSpPr>
      </xdr:nvSpPr>
      <xdr:spPr bwMode="auto">
        <a:xfrm>
          <a:off x="495300" y="20850225"/>
          <a:ext cx="104775" cy="162205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19</xdr:row>
      <xdr:rowOff>98052</xdr:rowOff>
    </xdr:to>
    <xdr:sp macro="" textlink="">
      <xdr:nvSpPr>
        <xdr:cNvPr id="433" name="Text Box 1"/>
        <xdr:cNvSpPr txBox="1">
          <a:spLocks noChangeArrowheads="1"/>
        </xdr:cNvSpPr>
      </xdr:nvSpPr>
      <xdr:spPr bwMode="auto">
        <a:xfrm>
          <a:off x="495300" y="20850225"/>
          <a:ext cx="104775" cy="162205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19</xdr:row>
      <xdr:rowOff>98052</xdr:rowOff>
    </xdr:to>
    <xdr:sp macro="" textlink="">
      <xdr:nvSpPr>
        <xdr:cNvPr id="434" name="Text Box 2"/>
        <xdr:cNvSpPr txBox="1">
          <a:spLocks noChangeArrowheads="1"/>
        </xdr:cNvSpPr>
      </xdr:nvSpPr>
      <xdr:spPr bwMode="auto">
        <a:xfrm>
          <a:off x="495300" y="20850225"/>
          <a:ext cx="104775" cy="162205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19</xdr:row>
      <xdr:rowOff>98052</xdr:rowOff>
    </xdr:to>
    <xdr:sp macro="" textlink="">
      <xdr:nvSpPr>
        <xdr:cNvPr id="435" name="Text Box 4"/>
        <xdr:cNvSpPr txBox="1">
          <a:spLocks noChangeArrowheads="1"/>
        </xdr:cNvSpPr>
      </xdr:nvSpPr>
      <xdr:spPr bwMode="auto">
        <a:xfrm>
          <a:off x="495300" y="20850225"/>
          <a:ext cx="104775" cy="162205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19</xdr:row>
      <xdr:rowOff>98052</xdr:rowOff>
    </xdr:to>
    <xdr:sp macro="" textlink="">
      <xdr:nvSpPr>
        <xdr:cNvPr id="436" name="Text Box 5"/>
        <xdr:cNvSpPr txBox="1">
          <a:spLocks noChangeArrowheads="1"/>
        </xdr:cNvSpPr>
      </xdr:nvSpPr>
      <xdr:spPr bwMode="auto">
        <a:xfrm>
          <a:off x="495300" y="20850225"/>
          <a:ext cx="104775" cy="162205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19</xdr:row>
      <xdr:rowOff>98052</xdr:rowOff>
    </xdr:to>
    <xdr:sp macro="" textlink="">
      <xdr:nvSpPr>
        <xdr:cNvPr id="437" name="Text Box 1"/>
        <xdr:cNvSpPr txBox="1">
          <a:spLocks noChangeArrowheads="1"/>
        </xdr:cNvSpPr>
      </xdr:nvSpPr>
      <xdr:spPr bwMode="auto">
        <a:xfrm>
          <a:off x="495300" y="20850225"/>
          <a:ext cx="104775" cy="162205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19</xdr:row>
      <xdr:rowOff>98052</xdr:rowOff>
    </xdr:to>
    <xdr:sp macro="" textlink="">
      <xdr:nvSpPr>
        <xdr:cNvPr id="438" name="Text Box 2"/>
        <xdr:cNvSpPr txBox="1">
          <a:spLocks noChangeArrowheads="1"/>
        </xdr:cNvSpPr>
      </xdr:nvSpPr>
      <xdr:spPr bwMode="auto">
        <a:xfrm>
          <a:off x="495300" y="20850225"/>
          <a:ext cx="104775" cy="162205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19</xdr:row>
      <xdr:rowOff>98052</xdr:rowOff>
    </xdr:to>
    <xdr:sp macro="" textlink="">
      <xdr:nvSpPr>
        <xdr:cNvPr id="439" name="Text Box 4"/>
        <xdr:cNvSpPr txBox="1">
          <a:spLocks noChangeArrowheads="1"/>
        </xdr:cNvSpPr>
      </xdr:nvSpPr>
      <xdr:spPr bwMode="auto">
        <a:xfrm>
          <a:off x="495300" y="20850225"/>
          <a:ext cx="104775" cy="162205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19</xdr:row>
      <xdr:rowOff>98052</xdr:rowOff>
    </xdr:to>
    <xdr:sp macro="" textlink="">
      <xdr:nvSpPr>
        <xdr:cNvPr id="440" name="Text Box 5"/>
        <xdr:cNvSpPr txBox="1">
          <a:spLocks noChangeArrowheads="1"/>
        </xdr:cNvSpPr>
      </xdr:nvSpPr>
      <xdr:spPr bwMode="auto">
        <a:xfrm>
          <a:off x="495300" y="20850225"/>
          <a:ext cx="104775" cy="162205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19</xdr:row>
      <xdr:rowOff>98052</xdr:rowOff>
    </xdr:to>
    <xdr:sp macro="" textlink="">
      <xdr:nvSpPr>
        <xdr:cNvPr id="441" name="Text Box 1"/>
        <xdr:cNvSpPr txBox="1">
          <a:spLocks noChangeArrowheads="1"/>
        </xdr:cNvSpPr>
      </xdr:nvSpPr>
      <xdr:spPr bwMode="auto">
        <a:xfrm>
          <a:off x="495300" y="20850225"/>
          <a:ext cx="104775" cy="162205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19</xdr:row>
      <xdr:rowOff>117102</xdr:rowOff>
    </xdr:to>
    <xdr:sp macro="" textlink="">
      <xdr:nvSpPr>
        <xdr:cNvPr id="442" name="Text Box 2"/>
        <xdr:cNvSpPr txBox="1">
          <a:spLocks noChangeArrowheads="1"/>
        </xdr:cNvSpPr>
      </xdr:nvSpPr>
      <xdr:spPr bwMode="auto">
        <a:xfrm>
          <a:off x="495300" y="20850225"/>
          <a:ext cx="104775" cy="164110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19</xdr:row>
      <xdr:rowOff>98052</xdr:rowOff>
    </xdr:to>
    <xdr:sp macro="" textlink="">
      <xdr:nvSpPr>
        <xdr:cNvPr id="443" name="Text Box 4"/>
        <xdr:cNvSpPr txBox="1">
          <a:spLocks noChangeArrowheads="1"/>
        </xdr:cNvSpPr>
      </xdr:nvSpPr>
      <xdr:spPr bwMode="auto">
        <a:xfrm>
          <a:off x="495300" y="20850225"/>
          <a:ext cx="104775" cy="162205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19</xdr:row>
      <xdr:rowOff>98052</xdr:rowOff>
    </xdr:to>
    <xdr:sp macro="" textlink="">
      <xdr:nvSpPr>
        <xdr:cNvPr id="444" name="Text Box 5"/>
        <xdr:cNvSpPr txBox="1">
          <a:spLocks noChangeArrowheads="1"/>
        </xdr:cNvSpPr>
      </xdr:nvSpPr>
      <xdr:spPr bwMode="auto">
        <a:xfrm>
          <a:off x="495300" y="20850225"/>
          <a:ext cx="104775" cy="162205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19</xdr:row>
      <xdr:rowOff>98052</xdr:rowOff>
    </xdr:to>
    <xdr:sp macro="" textlink="">
      <xdr:nvSpPr>
        <xdr:cNvPr id="445" name="Text Box 1"/>
        <xdr:cNvSpPr txBox="1">
          <a:spLocks noChangeArrowheads="1"/>
        </xdr:cNvSpPr>
      </xdr:nvSpPr>
      <xdr:spPr bwMode="auto">
        <a:xfrm>
          <a:off x="495300" y="20850225"/>
          <a:ext cx="104775" cy="162205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19</xdr:row>
      <xdr:rowOff>98052</xdr:rowOff>
    </xdr:to>
    <xdr:sp macro="" textlink="">
      <xdr:nvSpPr>
        <xdr:cNvPr id="446" name="Text Box 2"/>
        <xdr:cNvSpPr txBox="1">
          <a:spLocks noChangeArrowheads="1"/>
        </xdr:cNvSpPr>
      </xdr:nvSpPr>
      <xdr:spPr bwMode="auto">
        <a:xfrm>
          <a:off x="495300" y="20850225"/>
          <a:ext cx="104775" cy="162205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19</xdr:row>
      <xdr:rowOff>98052</xdr:rowOff>
    </xdr:to>
    <xdr:sp macro="" textlink="">
      <xdr:nvSpPr>
        <xdr:cNvPr id="447" name="Text Box 4"/>
        <xdr:cNvSpPr txBox="1">
          <a:spLocks noChangeArrowheads="1"/>
        </xdr:cNvSpPr>
      </xdr:nvSpPr>
      <xdr:spPr bwMode="auto">
        <a:xfrm>
          <a:off x="495300" y="20850225"/>
          <a:ext cx="104775" cy="162205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19</xdr:row>
      <xdr:rowOff>98052</xdr:rowOff>
    </xdr:to>
    <xdr:sp macro="" textlink="">
      <xdr:nvSpPr>
        <xdr:cNvPr id="448" name="Text Box 5"/>
        <xdr:cNvSpPr txBox="1">
          <a:spLocks noChangeArrowheads="1"/>
        </xdr:cNvSpPr>
      </xdr:nvSpPr>
      <xdr:spPr bwMode="auto">
        <a:xfrm>
          <a:off x="495300" y="20850225"/>
          <a:ext cx="104775" cy="162205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19</xdr:row>
      <xdr:rowOff>98052</xdr:rowOff>
    </xdr:to>
    <xdr:sp macro="" textlink="">
      <xdr:nvSpPr>
        <xdr:cNvPr id="449" name="Text Box 1"/>
        <xdr:cNvSpPr txBox="1">
          <a:spLocks noChangeArrowheads="1"/>
        </xdr:cNvSpPr>
      </xdr:nvSpPr>
      <xdr:spPr bwMode="auto">
        <a:xfrm>
          <a:off x="495300" y="20850225"/>
          <a:ext cx="104775" cy="162205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19</xdr:row>
      <xdr:rowOff>117102</xdr:rowOff>
    </xdr:to>
    <xdr:sp macro="" textlink="">
      <xdr:nvSpPr>
        <xdr:cNvPr id="450" name="Text Box 2"/>
        <xdr:cNvSpPr txBox="1">
          <a:spLocks noChangeArrowheads="1"/>
        </xdr:cNvSpPr>
      </xdr:nvSpPr>
      <xdr:spPr bwMode="auto">
        <a:xfrm>
          <a:off x="495300" y="20850225"/>
          <a:ext cx="104775" cy="164110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19</xdr:row>
      <xdr:rowOff>98052</xdr:rowOff>
    </xdr:to>
    <xdr:sp macro="" textlink="">
      <xdr:nvSpPr>
        <xdr:cNvPr id="451" name="Text Box 4"/>
        <xdr:cNvSpPr txBox="1">
          <a:spLocks noChangeArrowheads="1"/>
        </xdr:cNvSpPr>
      </xdr:nvSpPr>
      <xdr:spPr bwMode="auto">
        <a:xfrm>
          <a:off x="495300" y="20850225"/>
          <a:ext cx="104775" cy="162205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19</xdr:row>
      <xdr:rowOff>98052</xdr:rowOff>
    </xdr:to>
    <xdr:sp macro="" textlink="">
      <xdr:nvSpPr>
        <xdr:cNvPr id="452" name="Text Box 5"/>
        <xdr:cNvSpPr txBox="1">
          <a:spLocks noChangeArrowheads="1"/>
        </xdr:cNvSpPr>
      </xdr:nvSpPr>
      <xdr:spPr bwMode="auto">
        <a:xfrm>
          <a:off x="495300" y="20850225"/>
          <a:ext cx="104775" cy="162205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19</xdr:row>
      <xdr:rowOff>98052</xdr:rowOff>
    </xdr:to>
    <xdr:sp macro="" textlink="">
      <xdr:nvSpPr>
        <xdr:cNvPr id="453" name="Text Box 1"/>
        <xdr:cNvSpPr txBox="1">
          <a:spLocks noChangeArrowheads="1"/>
        </xdr:cNvSpPr>
      </xdr:nvSpPr>
      <xdr:spPr bwMode="auto">
        <a:xfrm>
          <a:off x="495300" y="20850225"/>
          <a:ext cx="104775" cy="162205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19</xdr:row>
      <xdr:rowOff>98052</xdr:rowOff>
    </xdr:to>
    <xdr:sp macro="" textlink="">
      <xdr:nvSpPr>
        <xdr:cNvPr id="454" name="Text Box 2"/>
        <xdr:cNvSpPr txBox="1">
          <a:spLocks noChangeArrowheads="1"/>
        </xdr:cNvSpPr>
      </xdr:nvSpPr>
      <xdr:spPr bwMode="auto">
        <a:xfrm>
          <a:off x="495300" y="20850225"/>
          <a:ext cx="104775" cy="162205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19</xdr:row>
      <xdr:rowOff>98052</xdr:rowOff>
    </xdr:to>
    <xdr:sp macro="" textlink="">
      <xdr:nvSpPr>
        <xdr:cNvPr id="455" name="Text Box 4"/>
        <xdr:cNvSpPr txBox="1">
          <a:spLocks noChangeArrowheads="1"/>
        </xdr:cNvSpPr>
      </xdr:nvSpPr>
      <xdr:spPr bwMode="auto">
        <a:xfrm>
          <a:off x="495300" y="20850225"/>
          <a:ext cx="104775" cy="162205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19</xdr:row>
      <xdr:rowOff>98052</xdr:rowOff>
    </xdr:to>
    <xdr:sp macro="" textlink="">
      <xdr:nvSpPr>
        <xdr:cNvPr id="456" name="Text Box 5"/>
        <xdr:cNvSpPr txBox="1">
          <a:spLocks noChangeArrowheads="1"/>
        </xdr:cNvSpPr>
      </xdr:nvSpPr>
      <xdr:spPr bwMode="auto">
        <a:xfrm>
          <a:off x="495300" y="20850225"/>
          <a:ext cx="104775" cy="162205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19</xdr:row>
      <xdr:rowOff>98052</xdr:rowOff>
    </xdr:to>
    <xdr:sp macro="" textlink="">
      <xdr:nvSpPr>
        <xdr:cNvPr id="457" name="Text Box 1"/>
        <xdr:cNvSpPr txBox="1">
          <a:spLocks noChangeArrowheads="1"/>
        </xdr:cNvSpPr>
      </xdr:nvSpPr>
      <xdr:spPr bwMode="auto">
        <a:xfrm>
          <a:off x="495300" y="20850225"/>
          <a:ext cx="104775" cy="162205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19</xdr:row>
      <xdr:rowOff>98052</xdr:rowOff>
    </xdr:to>
    <xdr:sp macro="" textlink="">
      <xdr:nvSpPr>
        <xdr:cNvPr id="458" name="Text Box 2"/>
        <xdr:cNvSpPr txBox="1">
          <a:spLocks noChangeArrowheads="1"/>
        </xdr:cNvSpPr>
      </xdr:nvSpPr>
      <xdr:spPr bwMode="auto">
        <a:xfrm>
          <a:off x="495300" y="20850225"/>
          <a:ext cx="104775" cy="162205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19</xdr:row>
      <xdr:rowOff>98052</xdr:rowOff>
    </xdr:to>
    <xdr:sp macro="" textlink="">
      <xdr:nvSpPr>
        <xdr:cNvPr id="459" name="Text Box 4"/>
        <xdr:cNvSpPr txBox="1">
          <a:spLocks noChangeArrowheads="1"/>
        </xdr:cNvSpPr>
      </xdr:nvSpPr>
      <xdr:spPr bwMode="auto">
        <a:xfrm>
          <a:off x="495300" y="20850225"/>
          <a:ext cx="104775" cy="162205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19</xdr:row>
      <xdr:rowOff>98052</xdr:rowOff>
    </xdr:to>
    <xdr:sp macro="" textlink="">
      <xdr:nvSpPr>
        <xdr:cNvPr id="460" name="Text Box 5"/>
        <xdr:cNvSpPr txBox="1">
          <a:spLocks noChangeArrowheads="1"/>
        </xdr:cNvSpPr>
      </xdr:nvSpPr>
      <xdr:spPr bwMode="auto">
        <a:xfrm>
          <a:off x="495300" y="20850225"/>
          <a:ext cx="104775" cy="162205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19</xdr:row>
      <xdr:rowOff>98052</xdr:rowOff>
    </xdr:to>
    <xdr:sp macro="" textlink="">
      <xdr:nvSpPr>
        <xdr:cNvPr id="461" name="Text Box 1"/>
        <xdr:cNvSpPr txBox="1">
          <a:spLocks noChangeArrowheads="1"/>
        </xdr:cNvSpPr>
      </xdr:nvSpPr>
      <xdr:spPr bwMode="auto">
        <a:xfrm>
          <a:off x="495300" y="20850225"/>
          <a:ext cx="104775" cy="162205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19</xdr:row>
      <xdr:rowOff>117102</xdr:rowOff>
    </xdr:to>
    <xdr:sp macro="" textlink="">
      <xdr:nvSpPr>
        <xdr:cNvPr id="462" name="Text Box 2"/>
        <xdr:cNvSpPr txBox="1">
          <a:spLocks noChangeArrowheads="1"/>
        </xdr:cNvSpPr>
      </xdr:nvSpPr>
      <xdr:spPr bwMode="auto">
        <a:xfrm>
          <a:off x="495300" y="20850225"/>
          <a:ext cx="104775" cy="164110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19</xdr:row>
      <xdr:rowOff>98052</xdr:rowOff>
    </xdr:to>
    <xdr:sp macro="" textlink="">
      <xdr:nvSpPr>
        <xdr:cNvPr id="463" name="Text Box 4"/>
        <xdr:cNvSpPr txBox="1">
          <a:spLocks noChangeArrowheads="1"/>
        </xdr:cNvSpPr>
      </xdr:nvSpPr>
      <xdr:spPr bwMode="auto">
        <a:xfrm>
          <a:off x="495300" y="20850225"/>
          <a:ext cx="104775" cy="162205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19</xdr:row>
      <xdr:rowOff>98052</xdr:rowOff>
    </xdr:to>
    <xdr:sp macro="" textlink="">
      <xdr:nvSpPr>
        <xdr:cNvPr id="464" name="Text Box 5"/>
        <xdr:cNvSpPr txBox="1">
          <a:spLocks noChangeArrowheads="1"/>
        </xdr:cNvSpPr>
      </xdr:nvSpPr>
      <xdr:spPr bwMode="auto">
        <a:xfrm>
          <a:off x="495300" y="20850225"/>
          <a:ext cx="104775" cy="162205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19</xdr:row>
      <xdr:rowOff>98052</xdr:rowOff>
    </xdr:to>
    <xdr:sp macro="" textlink="">
      <xdr:nvSpPr>
        <xdr:cNvPr id="465" name="Text Box 1"/>
        <xdr:cNvSpPr txBox="1">
          <a:spLocks noChangeArrowheads="1"/>
        </xdr:cNvSpPr>
      </xdr:nvSpPr>
      <xdr:spPr bwMode="auto">
        <a:xfrm>
          <a:off x="495300" y="20850225"/>
          <a:ext cx="104775" cy="162205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xdr:row>
      <xdr:rowOff>0</xdr:rowOff>
    </xdr:from>
    <xdr:to>
      <xdr:col>1</xdr:col>
      <xdr:colOff>104775</xdr:colOff>
      <xdr:row>19</xdr:row>
      <xdr:rowOff>98052</xdr:rowOff>
    </xdr:to>
    <xdr:sp macro="" textlink="">
      <xdr:nvSpPr>
        <xdr:cNvPr id="466" name="Text Box 2"/>
        <xdr:cNvSpPr txBox="1">
          <a:spLocks noChangeArrowheads="1"/>
        </xdr:cNvSpPr>
      </xdr:nvSpPr>
      <xdr:spPr bwMode="auto">
        <a:xfrm>
          <a:off x="495300" y="20850225"/>
          <a:ext cx="104775" cy="162205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76200</xdr:colOff>
      <xdr:row>12</xdr:row>
      <xdr:rowOff>0</xdr:rowOff>
    </xdr:from>
    <xdr:to>
      <xdr:col>5</xdr:col>
      <xdr:colOff>180975</xdr:colOff>
      <xdr:row>16</xdr:row>
      <xdr:rowOff>187700</xdr:rowOff>
    </xdr:to>
    <xdr:sp macro="" textlink="">
      <xdr:nvSpPr>
        <xdr:cNvPr id="467" name="Text Box 5"/>
        <xdr:cNvSpPr txBox="1">
          <a:spLocks noChangeArrowheads="1"/>
        </xdr:cNvSpPr>
      </xdr:nvSpPr>
      <xdr:spPr bwMode="auto">
        <a:xfrm>
          <a:off x="13134975" y="20659725"/>
          <a:ext cx="104775" cy="1283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581853</xdr:colOff>
      <xdr:row>12</xdr:row>
      <xdr:rowOff>114300</xdr:rowOff>
    </xdr:from>
    <xdr:to>
      <xdr:col>5</xdr:col>
      <xdr:colOff>685800</xdr:colOff>
      <xdr:row>17</xdr:row>
      <xdr:rowOff>107578</xdr:rowOff>
    </xdr:to>
    <xdr:sp macro="" textlink="">
      <xdr:nvSpPr>
        <xdr:cNvPr id="468" name="Text Box 5"/>
        <xdr:cNvSpPr txBox="1">
          <a:spLocks noChangeArrowheads="1"/>
        </xdr:cNvSpPr>
      </xdr:nvSpPr>
      <xdr:spPr bwMode="auto">
        <a:xfrm>
          <a:off x="13640628" y="20774025"/>
          <a:ext cx="103947" cy="12791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0</xdr:col>
      <xdr:colOff>590550</xdr:colOff>
      <xdr:row>13</xdr:row>
      <xdr:rowOff>0</xdr:rowOff>
    </xdr:from>
    <xdr:to>
      <xdr:col>1</xdr:col>
      <xdr:colOff>104775</xdr:colOff>
      <xdr:row>17</xdr:row>
      <xdr:rowOff>155202</xdr:rowOff>
    </xdr:to>
    <xdr:sp macro="" textlink="">
      <xdr:nvSpPr>
        <xdr:cNvPr id="469" name="Text Box 5"/>
        <xdr:cNvSpPr txBox="1">
          <a:spLocks noChangeArrowheads="1"/>
        </xdr:cNvSpPr>
      </xdr:nvSpPr>
      <xdr:spPr bwMode="auto">
        <a:xfrm>
          <a:off x="495300" y="20850225"/>
          <a:ext cx="104775" cy="125057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0</xdr:col>
      <xdr:colOff>400050</xdr:colOff>
      <xdr:row>13</xdr:row>
      <xdr:rowOff>0</xdr:rowOff>
    </xdr:from>
    <xdr:to>
      <xdr:col>1</xdr:col>
      <xdr:colOff>9525</xdr:colOff>
      <xdr:row>17</xdr:row>
      <xdr:rowOff>79002</xdr:rowOff>
    </xdr:to>
    <xdr:sp macro="" textlink="">
      <xdr:nvSpPr>
        <xdr:cNvPr id="470" name="Text Box 5"/>
        <xdr:cNvSpPr txBox="1">
          <a:spLocks noChangeArrowheads="1"/>
        </xdr:cNvSpPr>
      </xdr:nvSpPr>
      <xdr:spPr bwMode="auto">
        <a:xfrm>
          <a:off x="400050" y="20850225"/>
          <a:ext cx="104775" cy="117437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xdr:row>
      <xdr:rowOff>0</xdr:rowOff>
    </xdr:from>
    <xdr:to>
      <xdr:col>2</xdr:col>
      <xdr:colOff>142875</xdr:colOff>
      <xdr:row>20</xdr:row>
      <xdr:rowOff>69476</xdr:rowOff>
    </xdr:to>
    <xdr:sp macro="" textlink="">
      <xdr:nvSpPr>
        <xdr:cNvPr id="471" name="Text Box 1"/>
        <xdr:cNvSpPr txBox="1">
          <a:spLocks noChangeArrowheads="1"/>
        </xdr:cNvSpPr>
      </xdr:nvSpPr>
      <xdr:spPr bwMode="auto">
        <a:xfrm>
          <a:off x="2819400" y="20850225"/>
          <a:ext cx="142875" cy="178397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xdr:row>
      <xdr:rowOff>0</xdr:rowOff>
    </xdr:from>
    <xdr:to>
      <xdr:col>2</xdr:col>
      <xdr:colOff>142875</xdr:colOff>
      <xdr:row>20</xdr:row>
      <xdr:rowOff>69476</xdr:rowOff>
    </xdr:to>
    <xdr:sp macro="" textlink="">
      <xdr:nvSpPr>
        <xdr:cNvPr id="472" name="Text Box 2"/>
        <xdr:cNvSpPr txBox="1">
          <a:spLocks noChangeArrowheads="1"/>
        </xdr:cNvSpPr>
      </xdr:nvSpPr>
      <xdr:spPr bwMode="auto">
        <a:xfrm>
          <a:off x="2819400" y="20850225"/>
          <a:ext cx="142875" cy="178397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xdr:row>
      <xdr:rowOff>0</xdr:rowOff>
    </xdr:from>
    <xdr:to>
      <xdr:col>2</xdr:col>
      <xdr:colOff>142875</xdr:colOff>
      <xdr:row>20</xdr:row>
      <xdr:rowOff>69476</xdr:rowOff>
    </xdr:to>
    <xdr:sp macro="" textlink="">
      <xdr:nvSpPr>
        <xdr:cNvPr id="473" name="Text Box 4"/>
        <xdr:cNvSpPr txBox="1">
          <a:spLocks noChangeArrowheads="1"/>
        </xdr:cNvSpPr>
      </xdr:nvSpPr>
      <xdr:spPr bwMode="auto">
        <a:xfrm>
          <a:off x="2819400" y="20850225"/>
          <a:ext cx="142875" cy="178397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xdr:row>
      <xdr:rowOff>0</xdr:rowOff>
    </xdr:from>
    <xdr:to>
      <xdr:col>2</xdr:col>
      <xdr:colOff>142875</xdr:colOff>
      <xdr:row>20</xdr:row>
      <xdr:rowOff>69476</xdr:rowOff>
    </xdr:to>
    <xdr:sp macro="" textlink="">
      <xdr:nvSpPr>
        <xdr:cNvPr id="474" name="Text Box 5"/>
        <xdr:cNvSpPr txBox="1">
          <a:spLocks noChangeArrowheads="1"/>
        </xdr:cNvSpPr>
      </xdr:nvSpPr>
      <xdr:spPr bwMode="auto">
        <a:xfrm>
          <a:off x="2819400" y="20850225"/>
          <a:ext cx="142875" cy="178397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xdr:row>
      <xdr:rowOff>0</xdr:rowOff>
    </xdr:from>
    <xdr:to>
      <xdr:col>2</xdr:col>
      <xdr:colOff>142875</xdr:colOff>
      <xdr:row>20</xdr:row>
      <xdr:rowOff>69476</xdr:rowOff>
    </xdr:to>
    <xdr:sp macro="" textlink="">
      <xdr:nvSpPr>
        <xdr:cNvPr id="475" name="Text Box 1"/>
        <xdr:cNvSpPr txBox="1">
          <a:spLocks noChangeArrowheads="1"/>
        </xdr:cNvSpPr>
      </xdr:nvSpPr>
      <xdr:spPr bwMode="auto">
        <a:xfrm>
          <a:off x="2819400" y="20850225"/>
          <a:ext cx="142875" cy="178397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xdr:row>
      <xdr:rowOff>0</xdr:rowOff>
    </xdr:from>
    <xdr:to>
      <xdr:col>2</xdr:col>
      <xdr:colOff>142875</xdr:colOff>
      <xdr:row>20</xdr:row>
      <xdr:rowOff>69476</xdr:rowOff>
    </xdr:to>
    <xdr:sp macro="" textlink="">
      <xdr:nvSpPr>
        <xdr:cNvPr id="476" name="Text Box 2"/>
        <xdr:cNvSpPr txBox="1">
          <a:spLocks noChangeArrowheads="1"/>
        </xdr:cNvSpPr>
      </xdr:nvSpPr>
      <xdr:spPr bwMode="auto">
        <a:xfrm>
          <a:off x="2819400" y="20850225"/>
          <a:ext cx="142875" cy="178397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xdr:row>
      <xdr:rowOff>0</xdr:rowOff>
    </xdr:from>
    <xdr:to>
      <xdr:col>2</xdr:col>
      <xdr:colOff>142875</xdr:colOff>
      <xdr:row>20</xdr:row>
      <xdr:rowOff>69476</xdr:rowOff>
    </xdr:to>
    <xdr:sp macro="" textlink="">
      <xdr:nvSpPr>
        <xdr:cNvPr id="477" name="Text Box 4"/>
        <xdr:cNvSpPr txBox="1">
          <a:spLocks noChangeArrowheads="1"/>
        </xdr:cNvSpPr>
      </xdr:nvSpPr>
      <xdr:spPr bwMode="auto">
        <a:xfrm>
          <a:off x="2819400" y="20850225"/>
          <a:ext cx="142875" cy="178397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xdr:row>
      <xdr:rowOff>0</xdr:rowOff>
    </xdr:from>
    <xdr:to>
      <xdr:col>2</xdr:col>
      <xdr:colOff>142875</xdr:colOff>
      <xdr:row>20</xdr:row>
      <xdr:rowOff>69476</xdr:rowOff>
    </xdr:to>
    <xdr:sp macro="" textlink="">
      <xdr:nvSpPr>
        <xdr:cNvPr id="478" name="Text Box 5"/>
        <xdr:cNvSpPr txBox="1">
          <a:spLocks noChangeArrowheads="1"/>
        </xdr:cNvSpPr>
      </xdr:nvSpPr>
      <xdr:spPr bwMode="auto">
        <a:xfrm>
          <a:off x="2819400" y="20850225"/>
          <a:ext cx="142875" cy="178397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xdr:row>
      <xdr:rowOff>0</xdr:rowOff>
    </xdr:from>
    <xdr:to>
      <xdr:col>2</xdr:col>
      <xdr:colOff>142875</xdr:colOff>
      <xdr:row>20</xdr:row>
      <xdr:rowOff>69476</xdr:rowOff>
    </xdr:to>
    <xdr:sp macro="" textlink="">
      <xdr:nvSpPr>
        <xdr:cNvPr id="479" name="Text Box 1"/>
        <xdr:cNvSpPr txBox="1">
          <a:spLocks noChangeArrowheads="1"/>
        </xdr:cNvSpPr>
      </xdr:nvSpPr>
      <xdr:spPr bwMode="auto">
        <a:xfrm>
          <a:off x="2819400" y="20850225"/>
          <a:ext cx="142875" cy="178397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xdr:row>
      <xdr:rowOff>0</xdr:rowOff>
    </xdr:from>
    <xdr:to>
      <xdr:col>2</xdr:col>
      <xdr:colOff>142875</xdr:colOff>
      <xdr:row>20</xdr:row>
      <xdr:rowOff>69476</xdr:rowOff>
    </xdr:to>
    <xdr:sp macro="" textlink="">
      <xdr:nvSpPr>
        <xdr:cNvPr id="480" name="Text Box 2"/>
        <xdr:cNvSpPr txBox="1">
          <a:spLocks noChangeArrowheads="1"/>
        </xdr:cNvSpPr>
      </xdr:nvSpPr>
      <xdr:spPr bwMode="auto">
        <a:xfrm>
          <a:off x="2819400" y="20850225"/>
          <a:ext cx="142875" cy="178397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xdr:row>
      <xdr:rowOff>0</xdr:rowOff>
    </xdr:from>
    <xdr:to>
      <xdr:col>2</xdr:col>
      <xdr:colOff>142875</xdr:colOff>
      <xdr:row>20</xdr:row>
      <xdr:rowOff>69476</xdr:rowOff>
    </xdr:to>
    <xdr:sp macro="" textlink="">
      <xdr:nvSpPr>
        <xdr:cNvPr id="481" name="Text Box 4"/>
        <xdr:cNvSpPr txBox="1">
          <a:spLocks noChangeArrowheads="1"/>
        </xdr:cNvSpPr>
      </xdr:nvSpPr>
      <xdr:spPr bwMode="auto">
        <a:xfrm>
          <a:off x="2819400" y="20850225"/>
          <a:ext cx="142875" cy="178397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xdr:row>
      <xdr:rowOff>0</xdr:rowOff>
    </xdr:from>
    <xdr:to>
      <xdr:col>2</xdr:col>
      <xdr:colOff>142875</xdr:colOff>
      <xdr:row>20</xdr:row>
      <xdr:rowOff>69476</xdr:rowOff>
    </xdr:to>
    <xdr:sp macro="" textlink="">
      <xdr:nvSpPr>
        <xdr:cNvPr id="482" name="Text Box 5"/>
        <xdr:cNvSpPr txBox="1">
          <a:spLocks noChangeArrowheads="1"/>
        </xdr:cNvSpPr>
      </xdr:nvSpPr>
      <xdr:spPr bwMode="auto">
        <a:xfrm>
          <a:off x="2819400" y="20850225"/>
          <a:ext cx="142875" cy="178397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xdr:row>
      <xdr:rowOff>0</xdr:rowOff>
    </xdr:from>
    <xdr:to>
      <xdr:col>2</xdr:col>
      <xdr:colOff>142875</xdr:colOff>
      <xdr:row>20</xdr:row>
      <xdr:rowOff>69476</xdr:rowOff>
    </xdr:to>
    <xdr:sp macro="" textlink="">
      <xdr:nvSpPr>
        <xdr:cNvPr id="483" name="Text Box 1"/>
        <xdr:cNvSpPr txBox="1">
          <a:spLocks noChangeArrowheads="1"/>
        </xdr:cNvSpPr>
      </xdr:nvSpPr>
      <xdr:spPr bwMode="auto">
        <a:xfrm>
          <a:off x="2819400" y="20850225"/>
          <a:ext cx="142875" cy="178397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xdr:row>
      <xdr:rowOff>0</xdr:rowOff>
    </xdr:from>
    <xdr:to>
      <xdr:col>2</xdr:col>
      <xdr:colOff>142875</xdr:colOff>
      <xdr:row>20</xdr:row>
      <xdr:rowOff>69476</xdr:rowOff>
    </xdr:to>
    <xdr:sp macro="" textlink="">
      <xdr:nvSpPr>
        <xdr:cNvPr id="484" name="Text Box 2"/>
        <xdr:cNvSpPr txBox="1">
          <a:spLocks noChangeArrowheads="1"/>
        </xdr:cNvSpPr>
      </xdr:nvSpPr>
      <xdr:spPr bwMode="auto">
        <a:xfrm>
          <a:off x="2819400" y="20850225"/>
          <a:ext cx="142875" cy="178397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xdr:row>
      <xdr:rowOff>0</xdr:rowOff>
    </xdr:from>
    <xdr:to>
      <xdr:col>2</xdr:col>
      <xdr:colOff>142875</xdr:colOff>
      <xdr:row>20</xdr:row>
      <xdr:rowOff>69476</xdr:rowOff>
    </xdr:to>
    <xdr:sp macro="" textlink="">
      <xdr:nvSpPr>
        <xdr:cNvPr id="485" name="Text Box 4"/>
        <xdr:cNvSpPr txBox="1">
          <a:spLocks noChangeArrowheads="1"/>
        </xdr:cNvSpPr>
      </xdr:nvSpPr>
      <xdr:spPr bwMode="auto">
        <a:xfrm>
          <a:off x="2819400" y="20850225"/>
          <a:ext cx="142875" cy="178397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xdr:row>
      <xdr:rowOff>0</xdr:rowOff>
    </xdr:from>
    <xdr:to>
      <xdr:col>2</xdr:col>
      <xdr:colOff>142875</xdr:colOff>
      <xdr:row>20</xdr:row>
      <xdr:rowOff>69476</xdr:rowOff>
    </xdr:to>
    <xdr:sp macro="" textlink="">
      <xdr:nvSpPr>
        <xdr:cNvPr id="486" name="Text Box 5"/>
        <xdr:cNvSpPr txBox="1">
          <a:spLocks noChangeArrowheads="1"/>
        </xdr:cNvSpPr>
      </xdr:nvSpPr>
      <xdr:spPr bwMode="auto">
        <a:xfrm>
          <a:off x="2819400" y="20850225"/>
          <a:ext cx="142875" cy="178397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xdr:row>
      <xdr:rowOff>0</xdr:rowOff>
    </xdr:from>
    <xdr:to>
      <xdr:col>2</xdr:col>
      <xdr:colOff>142875</xdr:colOff>
      <xdr:row>20</xdr:row>
      <xdr:rowOff>69476</xdr:rowOff>
    </xdr:to>
    <xdr:sp macro="" textlink="">
      <xdr:nvSpPr>
        <xdr:cNvPr id="487" name="Text Box 1"/>
        <xdr:cNvSpPr txBox="1">
          <a:spLocks noChangeArrowheads="1"/>
        </xdr:cNvSpPr>
      </xdr:nvSpPr>
      <xdr:spPr bwMode="auto">
        <a:xfrm>
          <a:off x="2819400" y="20850225"/>
          <a:ext cx="142875" cy="178397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xdr:row>
      <xdr:rowOff>0</xdr:rowOff>
    </xdr:from>
    <xdr:to>
      <xdr:col>2</xdr:col>
      <xdr:colOff>142875</xdr:colOff>
      <xdr:row>20</xdr:row>
      <xdr:rowOff>69476</xdr:rowOff>
    </xdr:to>
    <xdr:sp macro="" textlink="">
      <xdr:nvSpPr>
        <xdr:cNvPr id="488" name="Text Box 2"/>
        <xdr:cNvSpPr txBox="1">
          <a:spLocks noChangeArrowheads="1"/>
        </xdr:cNvSpPr>
      </xdr:nvSpPr>
      <xdr:spPr bwMode="auto">
        <a:xfrm>
          <a:off x="2819400" y="20850225"/>
          <a:ext cx="142875" cy="178397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xdr:row>
      <xdr:rowOff>0</xdr:rowOff>
    </xdr:from>
    <xdr:to>
      <xdr:col>2</xdr:col>
      <xdr:colOff>142875</xdr:colOff>
      <xdr:row>20</xdr:row>
      <xdr:rowOff>69476</xdr:rowOff>
    </xdr:to>
    <xdr:sp macro="" textlink="">
      <xdr:nvSpPr>
        <xdr:cNvPr id="489" name="Text Box 4"/>
        <xdr:cNvSpPr txBox="1">
          <a:spLocks noChangeArrowheads="1"/>
        </xdr:cNvSpPr>
      </xdr:nvSpPr>
      <xdr:spPr bwMode="auto">
        <a:xfrm>
          <a:off x="2819400" y="20850225"/>
          <a:ext cx="142875" cy="178397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xdr:row>
      <xdr:rowOff>0</xdr:rowOff>
    </xdr:from>
    <xdr:to>
      <xdr:col>2</xdr:col>
      <xdr:colOff>142875</xdr:colOff>
      <xdr:row>20</xdr:row>
      <xdr:rowOff>69476</xdr:rowOff>
    </xdr:to>
    <xdr:sp macro="" textlink="">
      <xdr:nvSpPr>
        <xdr:cNvPr id="490" name="Text Box 5"/>
        <xdr:cNvSpPr txBox="1">
          <a:spLocks noChangeArrowheads="1"/>
        </xdr:cNvSpPr>
      </xdr:nvSpPr>
      <xdr:spPr bwMode="auto">
        <a:xfrm>
          <a:off x="2819400" y="20850225"/>
          <a:ext cx="142875" cy="178397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44;&#1086;&#1082;&#1091;&#1084;&#1077;&#1085;&#1090;&#1099;/&#1059;&#1090;&#1086;&#1095;&#1085;&#1077;&#1085;&#1085;&#1072;&#1103;%20&#1041;&#1047;%20&#1085;&#1072;%202015%20&#1075;&#1086;&#1076;%20(&#1103;&#1085;&#1074;&#1072;&#1088;&#1100;%202015&#1075;)/004%20&#1087;&#1088;&#1086;&#1075;&#1088;&#1072;&#1084;&#1084;&#1072;%20(&#1103;&#1085;&#1074;&#1072;&#1088;&#1100;%202015)/&#1050;&#1086;&#1087;&#1080;&#1103;%20&#1057;&#1074;&#1086;&#1076;%20&#1052;&#1062;%20004%20&#1076;&#1086;&#1087;&#1086;&#1083;&#1085;&#1080;&#1090;&#1077;&#1083;&#1100;&#1085;&#1072;&#1103;%20&#1073;&#1102;&#1076;&#1078;.&#1079;&#1072;&#1103;&#1074;&#1082;&#1072;.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1044;&#1086;&#1082;&#1091;&#1084;&#1077;&#1085;&#1090;&#1099;\&#1059;&#1090;&#1086;&#1095;&#1085;&#1077;&#1085;&#1085;&#1072;&#1103;%20&#1041;&#1047;%20&#1085;&#1072;%202015%20&#1075;&#1086;&#1076;%20(&#1103;&#1085;&#1074;&#1072;&#1088;&#1100;%202015&#1075;)\004%20&#1087;&#1088;&#1086;&#1075;&#1088;&#1072;&#1084;&#1084;&#1072;%20(&#1103;&#1085;&#1074;&#1072;&#1088;&#1100;%202015)\&#1050;&#1086;&#1087;&#1080;&#1103;%20&#1057;&#1074;&#1086;&#1076;%20&#1052;&#1062;%20004%20&#1076;&#1086;&#1087;&#1086;&#1083;&#1085;&#1080;&#1090;&#1077;&#1083;&#1100;&#1085;&#1072;&#1103;%20&#1073;&#1102;&#1076;&#1078;.&#1079;&#1072;&#1103;&#1074;&#1082;&#107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192.168.11.136\obmen_doc\Documents%20and%20Settings\Admin\&#1052;&#1086;&#1080;%20&#1076;&#1086;&#1082;&#1091;&#1084;&#1077;&#1085;&#1090;&#1099;\&#1060;&#1061;&#1044;\Documents%20and%20Settings\userr\&#1056;&#1072;&#1073;&#1086;&#1095;&#1080;&#1081;%20&#1089;&#1090;&#1086;&#1083;\&#1048;&#1058;&#1054;&#1043;\2005\WINDOWS\&#1056;&#1072;&#1073;&#1086;&#1095;&#1080;&#1081;%20&#1089;&#1090;&#1086;&#1083;\&#1048;&#1058;&#1054;&#1043;\2003\&#1080;&#1090;&#1086;&#1075;%202003.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192.168.11.136\obmen_doc\Documents%20and%20Settings\Admin\&#1052;&#1086;&#1080;%20&#1076;&#1086;&#1082;&#1091;&#1084;&#1077;&#1085;&#1090;&#1099;\&#1060;&#1061;&#1044;\userr\Local%20Settings\Temporary%20Internet%20Files\Content.IE5\CZYPKFMF\WINDOWS\&#1056;&#1072;&#1073;&#1086;&#1095;&#1080;&#1081;%20&#1089;&#1090;&#1086;&#1083;\&#1048;&#1058;&#1054;&#1043;\2003\&#1080;&#1090;&#1086;&#1075;%202003.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192.168.11.136\obmen_doc\&#1055;&#1043;&#1047;\&#1043;&#1086;&#1076;&#1086;&#1074;&#1086;&#1081;%20%20&#1087;&#1083;&#1072;&#1085;&#1072;%20&#1043;&#1047;%20&#1052;&#1060;_2010_ru_v4.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Economist1\&#1087;&#1086;&#1095;&#1090;&#1072;\Documents%20and%20Settings\Romanova_I_V\&#1056;&#1072;&#1073;&#1086;&#1095;&#1080;&#1081;%20&#1089;&#1090;&#1086;&#1083;\&#1055;&#1083;&#1072;&#1085;&#1043;&#1047;%20&#1076;&#1083;&#1103;%20&#1052;&#1060;2%20&#1094;&#1077;&#1083;&#1099;&#1077;%20&#1095;&#1080;&#1089;&#1083;&#1072;.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Buhserver\&#1086;&#1073;&#1084;&#1077;&#1085;\Documents%20and%20Settings\user.HOSPITAL\&#1052;&#1086;&#1080;%20&#1076;&#1086;&#1082;&#1091;&#1084;&#1077;&#1085;&#1090;&#1099;\2009\&#1055;&#1051;&#1040;&#1053;%20,%20&#1057;&#1084;&#1077;&#1090;&#1072;\&#1075;&#1086;&#1089;&#1079;&#1072;&#1082;&#1091;&#1087;\&#1043;&#1086;&#1076;&#1086;&#1074;&#1086;&#1081;%20&#1087;&#1083;&#1072;&#1085;%20&#1079;&#1072;&#1082;&#1091;&#1087;&#1086;&#1082;%20&#1085;&#1072;%202009%20&#1075;.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Users/Zhumagulova/Desktop/&#1054;&#1043;&#1047;%202021/2021%20&#1075;&#1086;&#1076;%20&#1056;&#1045;&#1057;&#1055;%20&#1041;&#1070;&#1044;&#1046;&#1045;&#1058;.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вод1-2015"/>
      <sheetName val="свод1-2016"/>
      <sheetName val="свод1-2017"/>
      <sheetName val="свод-2015"/>
      <sheetName val="свод-2016"/>
      <sheetName val="свод-2017"/>
      <sheetName val="ЦКБ-2015"/>
      <sheetName val="ЦКБ-2016"/>
      <sheetName val="ЦКБ-2017"/>
      <sheetName val="БМЦ"/>
      <sheetName val="КРК-2015"/>
      <sheetName val="КРК-2016"/>
      <sheetName val="КРК-2017"/>
      <sheetName val="ННМЦ"/>
      <sheetName val="Реаб 2015г"/>
      <sheetName val="Реаб 2016г "/>
      <sheetName val="Реаб 2017г"/>
      <sheetName val="ср.реаб.2015г."/>
      <sheetName val="ср.реаб.2016г."/>
      <sheetName val="ср.реаб.2017г."/>
    </sheetNames>
    <sheetDataSet>
      <sheetData sheetId="0">
        <row r="4">
          <cell r="A4" t="str">
            <v>Наименование</v>
          </cell>
          <cell r="B4" t="str">
            <v>Отчет за 2013г.</v>
          </cell>
        </row>
        <row r="5">
          <cell r="B5" t="str">
            <v>всего</v>
          </cell>
        </row>
        <row r="7">
          <cell r="A7" t="str">
            <v>1.Всего затрат (тыс.тенге)</v>
          </cell>
          <cell r="B7">
            <v>4975412</v>
          </cell>
        </row>
        <row r="8">
          <cell r="A8" t="str">
            <v>в том числе по спецификам</v>
          </cell>
        </row>
        <row r="9">
          <cell r="A9" t="str">
            <v>Оплата труда</v>
          </cell>
          <cell r="B9">
            <v>2739618</v>
          </cell>
        </row>
        <row r="10">
          <cell r="A10" t="str">
            <v>Командировочные расходы</v>
          </cell>
          <cell r="B10">
            <v>2943</v>
          </cell>
          <cell r="C10">
            <v>1879</v>
          </cell>
          <cell r="D10">
            <v>1064</v>
          </cell>
          <cell r="E10">
            <v>3017</v>
          </cell>
          <cell r="F10">
            <v>1879</v>
          </cell>
          <cell r="G10">
            <v>1138</v>
          </cell>
          <cell r="H10">
            <v>6060</v>
          </cell>
          <cell r="I10">
            <v>9959</v>
          </cell>
          <cell r="J10">
            <v>1879</v>
          </cell>
          <cell r="K10">
            <v>8080</v>
          </cell>
          <cell r="L10">
            <v>0</v>
          </cell>
          <cell r="M10">
            <v>0</v>
          </cell>
          <cell r="N10">
            <v>0</v>
          </cell>
          <cell r="O10">
            <v>9959</v>
          </cell>
          <cell r="P10">
            <v>1879</v>
          </cell>
          <cell r="Q10">
            <v>8080</v>
          </cell>
        </row>
        <row r="11">
          <cell r="A11" t="str">
            <v>Налоги и другие обязательные платежи в бюджет</v>
          </cell>
          <cell r="B11">
            <v>278940</v>
          </cell>
        </row>
        <row r="12">
          <cell r="A12" t="str">
            <v xml:space="preserve"> Социальный налог</v>
          </cell>
          <cell r="B12">
            <v>158214</v>
          </cell>
        </row>
        <row r="13">
          <cell r="A13" t="str">
            <v>Отчисления на соц.страхование</v>
          </cell>
          <cell r="B13">
            <v>112743</v>
          </cell>
        </row>
        <row r="14">
          <cell r="A14" t="str">
            <v>прочие выплаты</v>
          </cell>
          <cell r="B14">
            <v>7983</v>
          </cell>
        </row>
        <row r="15">
          <cell r="A15" t="str">
            <v>Приобретение товаров, всего</v>
          </cell>
          <cell r="B15">
            <v>776158</v>
          </cell>
        </row>
        <row r="16">
          <cell r="A16" t="str">
            <v>в т.ч. питание</v>
          </cell>
          <cell r="B16">
            <v>70892</v>
          </cell>
        </row>
        <row r="17">
          <cell r="A17" t="str">
            <v>медикаменты</v>
          </cell>
          <cell r="B17">
            <v>511072</v>
          </cell>
        </row>
        <row r="18">
          <cell r="A18" t="str">
            <v>прочие товары</v>
          </cell>
          <cell r="B18">
            <v>194194</v>
          </cell>
        </row>
        <row r="19">
          <cell r="A19" t="str">
            <v>Приобретение основных средств</v>
          </cell>
          <cell r="B19">
            <v>0</v>
          </cell>
        </row>
        <row r="20">
          <cell r="A20" t="str">
            <v>Оплата коммунальных услуг, всего</v>
          </cell>
          <cell r="B20">
            <v>54598</v>
          </cell>
        </row>
        <row r="21">
          <cell r="A21" t="str">
            <v>в т.ч. Оплата за воду</v>
          </cell>
          <cell r="B21">
            <v>7616</v>
          </cell>
        </row>
        <row r="22">
          <cell r="A22" t="str">
            <v>Электроэнергию</v>
          </cell>
          <cell r="B22">
            <v>28922</v>
          </cell>
        </row>
        <row r="23">
          <cell r="A23" t="str">
            <v>Отопление</v>
          </cell>
          <cell r="B23">
            <v>18060</v>
          </cell>
        </row>
        <row r="24">
          <cell r="A24" t="str">
            <v xml:space="preserve">Оплата услуг связи </v>
          </cell>
          <cell r="B24">
            <v>10850</v>
          </cell>
        </row>
        <row r="25">
          <cell r="A25" t="str">
            <v>Оплата транспортных услуг</v>
          </cell>
          <cell r="B25">
            <v>0</v>
          </cell>
        </row>
        <row r="26">
          <cell r="A26" t="str">
            <v>Текущий ремонт  основных средств</v>
          </cell>
          <cell r="B26">
            <v>83483</v>
          </cell>
        </row>
        <row r="27">
          <cell r="A27" t="str">
            <v>Капитальный ремонт  основных средств</v>
          </cell>
          <cell r="B27">
            <v>0</v>
          </cell>
        </row>
        <row r="28">
          <cell r="A28" t="str">
            <v>Содержание, обслуживание зданий, помещений и ОС</v>
          </cell>
          <cell r="B28">
            <v>125642</v>
          </cell>
        </row>
        <row r="29">
          <cell r="A29" t="str">
            <v>Оплата аренды за помещение</v>
          </cell>
          <cell r="B29">
            <v>0</v>
          </cell>
        </row>
        <row r="30">
          <cell r="A30" t="str">
            <v>Банковские услуги</v>
          </cell>
          <cell r="B30">
            <v>8315</v>
          </cell>
        </row>
        <row r="31">
          <cell r="A31" t="str">
            <v>Прочие расходы, в том числе</v>
          </cell>
          <cell r="B31">
            <v>267201</v>
          </cell>
        </row>
        <row r="32">
          <cell r="A32" t="str">
            <v>прочие</v>
          </cell>
          <cell r="B32">
            <v>156320</v>
          </cell>
        </row>
        <row r="33">
          <cell r="A33" t="str">
            <v>лечение за рубежом</v>
          </cell>
          <cell r="B33">
            <v>110881</v>
          </cell>
        </row>
        <row r="34">
          <cell r="A34" t="str">
            <v>ННМЦ</v>
          </cell>
          <cell r="B34">
            <v>80422</v>
          </cell>
        </row>
        <row r="35">
          <cell r="A35" t="str">
            <v>Восстановительное лечение и медицинская реабилитация прикрепленного контингента</v>
          </cell>
          <cell r="B35">
            <v>493151</v>
          </cell>
        </row>
        <row r="36">
          <cell r="A36" t="str">
            <v xml:space="preserve">Закуп лекарственных средств, вакцин и других иммунобиологических препаратов </v>
          </cell>
          <cell r="B36">
            <v>54091</v>
          </cell>
        </row>
        <row r="37">
          <cell r="A37" t="str">
            <v>Показатели:</v>
          </cell>
        </row>
        <row r="38">
          <cell r="A38" t="str">
            <v>кол-во коек</v>
          </cell>
          <cell r="B38">
            <v>325</v>
          </cell>
        </row>
        <row r="39">
          <cell r="A39" t="str">
            <v>кол-во шт. ед., в т.ч.:</v>
          </cell>
          <cell r="B39">
            <v>1513</v>
          </cell>
        </row>
        <row r="40">
          <cell r="A40" t="str">
            <v>врачи</v>
          </cell>
          <cell r="B40">
            <v>307.5</v>
          </cell>
        </row>
        <row r="41">
          <cell r="A41" t="str">
            <v>сред.мед.персонал</v>
          </cell>
          <cell r="B41">
            <v>494.5</v>
          </cell>
        </row>
        <row r="42">
          <cell r="A42" t="str">
            <v>мл.мед.персонал</v>
          </cell>
          <cell r="B42">
            <v>340.25</v>
          </cell>
        </row>
        <row r="43">
          <cell r="A43" t="str">
            <v>адм./хоз.персонал</v>
          </cell>
          <cell r="B43">
            <v>370.75</v>
          </cell>
        </row>
        <row r="44">
          <cell r="A44" t="str">
            <v>кол-во пролеченных в стационаре</v>
          </cell>
          <cell r="B44">
            <v>4392</v>
          </cell>
        </row>
        <row r="45">
          <cell r="A45" t="str">
            <v>кол-во пролеченных в дневном стационаре</v>
          </cell>
          <cell r="B45">
            <v>3174</v>
          </cell>
        </row>
        <row r="46">
          <cell r="A46" t="str">
            <v>кол-во пролеченных в стационаре на дому</v>
          </cell>
          <cell r="B46">
            <v>1109</v>
          </cell>
        </row>
        <row r="47">
          <cell r="A47" t="str">
            <v>кол-во вызовов скорой помощи</v>
          </cell>
          <cell r="B47">
            <v>5080</v>
          </cell>
        </row>
        <row r="48">
          <cell r="A48" t="str">
            <v>кол-во прик-го контингента</v>
          </cell>
          <cell r="B48">
            <v>14200</v>
          </cell>
        </row>
        <row r="49">
          <cell r="A49" t="str">
            <v>кол-во посещений</v>
          </cell>
          <cell r="B49">
            <v>333421</v>
          </cell>
        </row>
        <row r="50">
          <cell r="A50" t="str">
            <v>кол-во койко-дней</v>
          </cell>
          <cell r="B50">
            <v>37301</v>
          </cell>
        </row>
        <row r="51">
          <cell r="A51" t="str">
            <v>работа койки</v>
          </cell>
          <cell r="B51">
            <v>593</v>
          </cell>
        </row>
        <row r="52">
          <cell r="A52" t="str">
            <v>занятость койки</v>
          </cell>
          <cell r="B52">
            <v>593</v>
          </cell>
        </row>
        <row r="53">
          <cell r="A53" t="str">
            <v>общая площадь, в т.ч.:</v>
          </cell>
          <cell r="B53">
            <v>55984.2</v>
          </cell>
        </row>
        <row r="54">
          <cell r="A54" t="str">
            <v>занимаемая площадь</v>
          </cell>
          <cell r="B54">
            <v>52748.800000000003</v>
          </cell>
        </row>
        <row r="55">
          <cell r="A55" t="str">
            <v>арендуемая площадь</v>
          </cell>
          <cell r="B55">
            <v>3235.4</v>
          </cell>
        </row>
        <row r="58">
          <cell r="B58" t="str">
            <v xml:space="preserve">                            Руководитель Медицинского центра                                                                                                         В. Бенберин</v>
          </cell>
        </row>
        <row r="60">
          <cell r="B60" t="str">
            <v>Руководитель Управления экономики и бюджетного планирования                                                                            А. Джайсанова</v>
          </cell>
        </row>
        <row r="62">
          <cell r="B62" t="str">
            <v xml:space="preserve"> </v>
          </cell>
        </row>
      </sheetData>
      <sheetData sheetId="1"/>
      <sheetData sheetId="2"/>
      <sheetData sheetId="3">
        <row r="16">
          <cell r="A16" t="str">
            <v>Наименование</v>
          </cell>
        </row>
        <row r="18">
          <cell r="A18" t="str">
            <v>1.Всего затрат (тыс.тенге)</v>
          </cell>
        </row>
        <row r="19">
          <cell r="A19" t="str">
            <v>в том числе по спецификам</v>
          </cell>
        </row>
        <row r="20">
          <cell r="A20" t="str">
            <v>Оплата труда</v>
          </cell>
        </row>
        <row r="21">
          <cell r="A21" t="str">
            <v>Командировочные расходы</v>
          </cell>
          <cell r="B21">
            <v>2943</v>
          </cell>
          <cell r="C21">
            <v>2943</v>
          </cell>
          <cell r="D21">
            <v>9077</v>
          </cell>
          <cell r="E21">
            <v>9959</v>
          </cell>
          <cell r="F21">
            <v>9959</v>
          </cell>
          <cell r="G21">
            <v>0</v>
          </cell>
          <cell r="H21">
            <v>9959</v>
          </cell>
        </row>
        <row r="22">
          <cell r="A22" t="str">
            <v>Налоги и другие обязательные платежи в бюджет, всего</v>
          </cell>
        </row>
        <row r="23">
          <cell r="A23" t="str">
            <v>в т.ч. cоциальный налог</v>
          </cell>
        </row>
        <row r="24">
          <cell r="A24" t="str">
            <v>отчисления на соц.страхование</v>
          </cell>
        </row>
        <row r="25">
          <cell r="A25" t="str">
            <v>прочие выплаты</v>
          </cell>
        </row>
        <row r="26">
          <cell r="A26" t="str">
            <v>Приобретение товаров, всего</v>
          </cell>
        </row>
        <row r="27">
          <cell r="A27" t="str">
            <v>в т.ч. питание</v>
          </cell>
        </row>
        <row r="28">
          <cell r="A28" t="str">
            <v>медикаменты</v>
          </cell>
        </row>
        <row r="29">
          <cell r="A29" t="str">
            <v>прочие товары</v>
          </cell>
        </row>
        <row r="30">
          <cell r="A30" t="str">
            <v>Приобретение основных средств</v>
          </cell>
        </row>
        <row r="31">
          <cell r="A31" t="str">
            <v>Оплата коммунальных услуг, всего</v>
          </cell>
        </row>
        <row r="32">
          <cell r="A32" t="str">
            <v>в т.ч. оплата за воду</v>
          </cell>
        </row>
        <row r="33">
          <cell r="A33" t="str">
            <v>электроэнергию</v>
          </cell>
        </row>
        <row r="34">
          <cell r="A34" t="str">
            <v>отопление</v>
          </cell>
        </row>
        <row r="35">
          <cell r="A35" t="str">
            <v xml:space="preserve">Оплата услуг связи </v>
          </cell>
        </row>
        <row r="36">
          <cell r="A36" t="str">
            <v>Оплата транспортных услуг</v>
          </cell>
        </row>
        <row r="37">
          <cell r="A37" t="str">
            <v>Текущий ремонт  основных средств</v>
          </cell>
        </row>
        <row r="38">
          <cell r="A38" t="str">
            <v>Капитальный ремонт  основных средств</v>
          </cell>
        </row>
        <row r="39">
          <cell r="A39" t="str">
            <v>Содержание, обслуживание зданий, помещений и ОС</v>
          </cell>
        </row>
        <row r="40">
          <cell r="A40" t="str">
            <v>Оплата аренды за помещение</v>
          </cell>
        </row>
        <row r="41">
          <cell r="A41" t="str">
            <v>Банковские услуги</v>
          </cell>
        </row>
        <row r="42">
          <cell r="A42" t="str">
            <v>Прочие расходы, всего</v>
          </cell>
        </row>
        <row r="43">
          <cell r="A43" t="str">
            <v xml:space="preserve"> в т.ч. прочие</v>
          </cell>
        </row>
        <row r="44">
          <cell r="A44" t="str">
            <v>лечение за рубежом</v>
          </cell>
        </row>
        <row r="45">
          <cell r="A45" t="str">
            <v>ННМЦ</v>
          </cell>
        </row>
        <row r="46">
          <cell r="A46" t="str">
            <v>Восстановительное лечение и медицинская реабилитация прикрепленного контингента</v>
          </cell>
        </row>
        <row r="47">
          <cell r="A47" t="str">
            <v xml:space="preserve">Закуп лекарственных средств, вакцин и других иммунобиологических препаратов </v>
          </cell>
        </row>
        <row r="48">
          <cell r="A48" t="str">
            <v>Показатели:</v>
          </cell>
        </row>
        <row r="49">
          <cell r="A49" t="str">
            <v>кол-во коек</v>
          </cell>
        </row>
        <row r="50">
          <cell r="A50" t="str">
            <v>кол-во шт. ед., в т.ч.:</v>
          </cell>
        </row>
        <row r="51">
          <cell r="A51" t="str">
            <v>врачи</v>
          </cell>
        </row>
        <row r="52">
          <cell r="A52" t="str">
            <v>сред.мед.персонал</v>
          </cell>
        </row>
        <row r="53">
          <cell r="A53" t="str">
            <v>мл.мед.персонал</v>
          </cell>
        </row>
        <row r="54">
          <cell r="A54" t="str">
            <v>адм./хоз.персонал</v>
          </cell>
        </row>
        <row r="55">
          <cell r="A55" t="str">
            <v>кол-во пролеченных в стационаре</v>
          </cell>
        </row>
        <row r="56">
          <cell r="A56" t="str">
            <v>кол-во пролеченных в дневном стационаре</v>
          </cell>
        </row>
        <row r="57">
          <cell r="A57" t="str">
            <v>кол-во пролеченных в стационаре на дому</v>
          </cell>
        </row>
        <row r="58">
          <cell r="A58" t="str">
            <v>кол-во вызовов скорой помощи</v>
          </cell>
        </row>
        <row r="59">
          <cell r="A59" t="str">
            <v>кол-во прик-го контингента</v>
          </cell>
        </row>
        <row r="60">
          <cell r="A60" t="str">
            <v>кол-во посещений</v>
          </cell>
        </row>
        <row r="61">
          <cell r="A61" t="str">
            <v>кол-во койко-дней</v>
          </cell>
        </row>
        <row r="62">
          <cell r="A62" t="str">
            <v>работа койки</v>
          </cell>
        </row>
        <row r="63">
          <cell r="A63" t="str">
            <v>занятость койки</v>
          </cell>
        </row>
        <row r="64">
          <cell r="A64" t="str">
            <v>общая площадь, в т.ч.:</v>
          </cell>
        </row>
        <row r="65">
          <cell r="A65" t="str">
            <v>занимаемая площадь</v>
          </cell>
        </row>
        <row r="66">
          <cell r="A66" t="str">
            <v>арендуемая площадь</v>
          </cell>
        </row>
        <row r="68">
          <cell r="A68" t="str">
            <v xml:space="preserve">Заместитель Управляющего делами </v>
          </cell>
        </row>
        <row r="69">
          <cell r="A69" t="str">
            <v>Президента Республики Казахстан</v>
          </cell>
        </row>
        <row r="71">
          <cell r="A71" t="str">
            <v xml:space="preserve">Заведующий финансово-экономическим отделом  </v>
          </cell>
        </row>
      </sheetData>
      <sheetData sheetId="4"/>
      <sheetData sheetId="5"/>
      <sheetData sheetId="6">
        <row r="13">
          <cell r="A13" t="str">
            <v>Подпрограмма</v>
          </cell>
        </row>
        <row r="14">
          <cell r="A14" t="str">
            <v>Специфика</v>
          </cell>
        </row>
        <row r="16">
          <cell r="A16" t="str">
            <v>Наименование</v>
          </cell>
        </row>
        <row r="18">
          <cell r="A18" t="str">
            <v>1.Всего затрат (тыс.тенге)</v>
          </cell>
        </row>
        <row r="19">
          <cell r="A19" t="str">
            <v>в том числе по спецификам</v>
          </cell>
        </row>
        <row r="20">
          <cell r="A20" t="str">
            <v>Оплата труда</v>
          </cell>
        </row>
        <row r="21">
          <cell r="A21" t="str">
            <v>Командировочные расходы</v>
          </cell>
          <cell r="B21">
            <v>1879</v>
          </cell>
          <cell r="C21">
            <v>1879</v>
          </cell>
          <cell r="D21">
            <v>1879</v>
          </cell>
          <cell r="E21">
            <v>1879</v>
          </cell>
          <cell r="F21">
            <v>0</v>
          </cell>
          <cell r="G21">
            <v>1879</v>
          </cell>
        </row>
        <row r="22">
          <cell r="A22" t="str">
            <v>Налоги и другие обязательные платежи в бюджет, всего</v>
          </cell>
          <cell r="B22">
            <v>161355</v>
          </cell>
          <cell r="C22">
            <v>161355</v>
          </cell>
          <cell r="D22">
            <v>170370</v>
          </cell>
          <cell r="E22">
            <v>172254</v>
          </cell>
          <cell r="F22">
            <v>14921</v>
          </cell>
          <cell r="G22">
            <v>187175</v>
          </cell>
        </row>
        <row r="23">
          <cell r="A23" t="str">
            <v>в т.ч. cоциальный налог</v>
          </cell>
          <cell r="B23">
            <v>85276</v>
          </cell>
          <cell r="C23">
            <v>85276</v>
          </cell>
          <cell r="D23">
            <v>90192</v>
          </cell>
          <cell r="E23">
            <v>91219</v>
          </cell>
          <cell r="F23">
            <v>8139</v>
          </cell>
          <cell r="G23">
            <v>99358</v>
          </cell>
        </row>
        <row r="24">
          <cell r="A24" t="str">
            <v>отчисления на соц.страхование</v>
          </cell>
          <cell r="B24">
            <v>71064</v>
          </cell>
          <cell r="C24">
            <v>71064</v>
          </cell>
          <cell r="D24">
            <v>75163</v>
          </cell>
          <cell r="E24">
            <v>76020</v>
          </cell>
          <cell r="F24">
            <v>6782</v>
          </cell>
          <cell r="G24">
            <v>82802</v>
          </cell>
        </row>
        <row r="25">
          <cell r="A25" t="str">
            <v>прочие выплаты</v>
          </cell>
        </row>
        <row r="26">
          <cell r="A26" t="str">
            <v>Приобретение товаров, всего</v>
          </cell>
        </row>
        <row r="27">
          <cell r="A27" t="str">
            <v>в т.ч. питание</v>
          </cell>
        </row>
        <row r="28">
          <cell r="A28" t="str">
            <v>медикаменты</v>
          </cell>
        </row>
        <row r="29">
          <cell r="A29" t="str">
            <v>прочие товары</v>
          </cell>
        </row>
        <row r="30">
          <cell r="A30" t="str">
            <v>Приобретение основных средств</v>
          </cell>
        </row>
        <row r="31">
          <cell r="A31" t="str">
            <v>Оплата коммунальных услуг, всего</v>
          </cell>
        </row>
        <row r="32">
          <cell r="A32" t="str">
            <v>в т.ч. оплата за воду</v>
          </cell>
        </row>
        <row r="33">
          <cell r="A33" t="str">
            <v>электроэнергию</v>
          </cell>
        </row>
        <row r="34">
          <cell r="A34" t="str">
            <v>отопление</v>
          </cell>
        </row>
        <row r="35">
          <cell r="A35" t="str">
            <v xml:space="preserve">Оплата услуг связи </v>
          </cell>
        </row>
        <row r="36">
          <cell r="A36" t="str">
            <v>Оплата транспортных услуг</v>
          </cell>
        </row>
        <row r="37">
          <cell r="A37" t="str">
            <v>Текущий ремонт  основных средств</v>
          </cell>
        </row>
        <row r="38">
          <cell r="A38" t="str">
            <v>Капитальный ремонт  основных средств</v>
          </cell>
        </row>
        <row r="39">
          <cell r="A39" t="str">
            <v>Содержание, обслуживание зданий, помещений и ОС</v>
          </cell>
        </row>
        <row r="40">
          <cell r="A40" t="str">
            <v>Оплата аренды за помещение</v>
          </cell>
        </row>
        <row r="41">
          <cell r="A41" t="str">
            <v>Банковские услуги</v>
          </cell>
        </row>
        <row r="42">
          <cell r="A42" t="str">
            <v>Прочие расходы, всего</v>
          </cell>
        </row>
        <row r="43">
          <cell r="A43" t="str">
            <v xml:space="preserve"> в т.ч. прочие</v>
          </cell>
        </row>
        <row r="46">
          <cell r="A46" t="str">
            <v>Показатели:</v>
          </cell>
        </row>
        <row r="47">
          <cell r="A47" t="str">
            <v>кол-во коек</v>
          </cell>
        </row>
        <row r="48">
          <cell r="A48" t="str">
            <v>кол-во шт. ед., в т.ч.:</v>
          </cell>
        </row>
        <row r="49">
          <cell r="A49" t="str">
            <v>врачи</v>
          </cell>
        </row>
        <row r="50">
          <cell r="A50" t="str">
            <v>сред.мед.персонал</v>
          </cell>
        </row>
        <row r="51">
          <cell r="A51" t="str">
            <v>мл.мед.персонал</v>
          </cell>
        </row>
        <row r="52">
          <cell r="A52" t="str">
            <v>адм./хоз.персонал</v>
          </cell>
        </row>
        <row r="53">
          <cell r="A53" t="str">
            <v>кол-во пролеченных в стационаре</v>
          </cell>
        </row>
        <row r="54">
          <cell r="A54" t="str">
            <v>кол-во пролеченных в дневном стационаре</v>
          </cell>
        </row>
        <row r="55">
          <cell r="A55" t="str">
            <v>кол-во пролеченных в стационаре на дому</v>
          </cell>
        </row>
        <row r="56">
          <cell r="A56" t="str">
            <v>кол-во вызовов скорой помощи</v>
          </cell>
        </row>
        <row r="57">
          <cell r="A57" t="str">
            <v>кол-во прик-го контингента</v>
          </cell>
        </row>
        <row r="58">
          <cell r="A58" t="str">
            <v>кол-во посещений</v>
          </cell>
        </row>
        <row r="59">
          <cell r="A59" t="str">
            <v>кол-во койко-дней</v>
          </cell>
        </row>
        <row r="60">
          <cell r="A60" t="str">
            <v>работа койки</v>
          </cell>
        </row>
        <row r="61">
          <cell r="A61" t="str">
            <v>занятость койки</v>
          </cell>
        </row>
        <row r="62">
          <cell r="A62" t="str">
            <v>общая площадь, в т.ч.:</v>
          </cell>
        </row>
        <row r="63">
          <cell r="A63" t="str">
            <v>занимаемая площадь</v>
          </cell>
        </row>
        <row r="64">
          <cell r="A64" t="str">
            <v>арендуемая площадь</v>
          </cell>
        </row>
      </sheetData>
      <sheetData sheetId="7"/>
      <sheetData sheetId="8"/>
      <sheetData sheetId="9"/>
      <sheetData sheetId="10">
        <row r="13">
          <cell r="A13" t="str">
            <v>Подпрограмма</v>
          </cell>
        </row>
        <row r="14">
          <cell r="A14" t="str">
            <v>Специфика</v>
          </cell>
          <cell r="C14" t="str">
            <v>Прочие услуги и работы</v>
          </cell>
        </row>
        <row r="16">
          <cell r="A16" t="str">
            <v>Наименование</v>
          </cell>
          <cell r="B16" t="str">
            <v>Отчет за 2013 год</v>
          </cell>
          <cell r="D16" t="str">
            <v>Уточнен. план на 2014 год (август-декабрь)</v>
          </cell>
          <cell r="E16" t="str">
            <v>Прогноз на 2015 год</v>
          </cell>
        </row>
        <row r="17">
          <cell r="B17" t="str">
            <v>кассовые расходы</v>
          </cell>
          <cell r="C17" t="str">
            <v>фактич. расходы</v>
          </cell>
          <cell r="E17" t="str">
            <v>утвержденный лимит</v>
          </cell>
          <cell r="F17" t="str">
            <v>доп.потребность</v>
          </cell>
          <cell r="G17" t="str">
            <v>итого проект бюджета</v>
          </cell>
        </row>
        <row r="18">
          <cell r="A18" t="str">
            <v>1.Всего затрат (тыс.тенге)</v>
          </cell>
          <cell r="B18">
            <v>0</v>
          </cell>
          <cell r="C18">
            <v>0</v>
          </cell>
        </row>
        <row r="19">
          <cell r="A19" t="str">
            <v>в том числе по спецификам</v>
          </cell>
        </row>
        <row r="20">
          <cell r="A20" t="str">
            <v>Оплата труда</v>
          </cell>
        </row>
        <row r="21">
          <cell r="A21" t="str">
            <v>Командировочные расходы</v>
          </cell>
        </row>
        <row r="22">
          <cell r="A22" t="str">
            <v>Налоги и другие обязательные платежи в бюджет, всего</v>
          </cell>
        </row>
        <row r="23">
          <cell r="A23" t="str">
            <v>в т.ч. cоциальный налог</v>
          </cell>
        </row>
        <row r="24">
          <cell r="A24" t="str">
            <v>отчисления на соц.страхование</v>
          </cell>
        </row>
        <row r="25">
          <cell r="A25" t="str">
            <v>прочие выплаты</v>
          </cell>
        </row>
        <row r="26">
          <cell r="A26" t="str">
            <v>Приобретение товаров, всего</v>
          </cell>
        </row>
        <row r="27">
          <cell r="A27" t="str">
            <v>в т.ч. питание</v>
          </cell>
        </row>
        <row r="28">
          <cell r="A28" t="str">
            <v>медикаменты</v>
          </cell>
        </row>
        <row r="29">
          <cell r="A29" t="str">
            <v>прочие товары</v>
          </cell>
        </row>
        <row r="30">
          <cell r="A30" t="str">
            <v>Приобретение основных средств</v>
          </cell>
        </row>
        <row r="31">
          <cell r="A31" t="str">
            <v>Оплата коммунальных услуг, всего</v>
          </cell>
        </row>
        <row r="32">
          <cell r="A32" t="str">
            <v>в т.ч. оплата за воду</v>
          </cell>
        </row>
        <row r="33">
          <cell r="A33" t="str">
            <v>электроэнергию</v>
          </cell>
        </row>
        <row r="34">
          <cell r="A34" t="str">
            <v>отопление</v>
          </cell>
        </row>
        <row r="35">
          <cell r="A35" t="str">
            <v xml:space="preserve">Оплата услуг связи </v>
          </cell>
        </row>
        <row r="36">
          <cell r="A36" t="str">
            <v>Оплата транспортных услуг</v>
          </cell>
        </row>
        <row r="37">
          <cell r="A37" t="str">
            <v>Текущий ремонт  основных средств</v>
          </cell>
        </row>
        <row r="38">
          <cell r="A38" t="str">
            <v>Капитальный ремонт  основных средств</v>
          </cell>
        </row>
        <row r="39">
          <cell r="A39" t="str">
            <v>Содержание, обслуживание зданий, помещений и ОС</v>
          </cell>
        </row>
        <row r="40">
          <cell r="A40" t="str">
            <v>Оплата аренды за помещение</v>
          </cell>
        </row>
        <row r="41">
          <cell r="A41" t="str">
            <v>Банковские услуги</v>
          </cell>
        </row>
        <row r="42">
          <cell r="A42" t="str">
            <v>Прочие расходы, всего</v>
          </cell>
        </row>
        <row r="43">
          <cell r="A43" t="str">
            <v xml:space="preserve"> в т.ч. прочие</v>
          </cell>
        </row>
        <row r="44">
          <cell r="A44" t="str">
            <v>лечение за рубежом</v>
          </cell>
        </row>
        <row r="47">
          <cell r="A47" t="str">
            <v>Показатели:</v>
          </cell>
        </row>
        <row r="48">
          <cell r="A48" t="str">
            <v>кол-во коек</v>
          </cell>
          <cell r="C48">
            <v>24</v>
          </cell>
        </row>
        <row r="49">
          <cell r="A49" t="str">
            <v>кол-во шт. ед., в т.ч.:</v>
          </cell>
          <cell r="C49">
            <v>620</v>
          </cell>
        </row>
        <row r="50">
          <cell r="A50" t="str">
            <v>врачи</v>
          </cell>
          <cell r="C50">
            <v>153.75</v>
          </cell>
        </row>
        <row r="51">
          <cell r="A51" t="str">
            <v>сред.мед.персонал</v>
          </cell>
          <cell r="C51">
            <v>202.75</v>
          </cell>
        </row>
        <row r="52">
          <cell r="A52" t="str">
            <v>мл.мед.персонал</v>
          </cell>
          <cell r="C52">
            <v>107</v>
          </cell>
        </row>
        <row r="53">
          <cell r="A53" t="str">
            <v>адм./хоз.персонал</v>
          </cell>
          <cell r="C53">
            <v>156.5</v>
          </cell>
        </row>
        <row r="54">
          <cell r="A54" t="str">
            <v>кол-во пролеченных в стационаре</v>
          </cell>
          <cell r="C54">
            <v>1178</v>
          </cell>
        </row>
        <row r="55">
          <cell r="A55" t="str">
            <v>кол-во пролеченных в дневном стационаре</v>
          </cell>
          <cell r="C55">
            <v>1594</v>
          </cell>
        </row>
        <row r="56">
          <cell r="A56" t="str">
            <v>кол-во пролеченных в стационаре на дому</v>
          </cell>
          <cell r="C56">
            <v>19</v>
          </cell>
        </row>
        <row r="57">
          <cell r="A57" t="str">
            <v>кол-во вызовов скорой помощи</v>
          </cell>
          <cell r="C57">
            <v>1454</v>
          </cell>
        </row>
        <row r="58">
          <cell r="A58" t="str">
            <v>кол-во прик-го контингента</v>
          </cell>
          <cell r="C58">
            <v>10500</v>
          </cell>
        </row>
        <row r="59">
          <cell r="A59" t="str">
            <v>кол-во посещений</v>
          </cell>
          <cell r="C59">
            <v>197421</v>
          </cell>
        </row>
        <row r="60">
          <cell r="A60" t="str">
            <v>кол-во койко-дней</v>
          </cell>
          <cell r="C60">
            <v>8696</v>
          </cell>
        </row>
        <row r="61">
          <cell r="A61" t="str">
            <v>работа койки</v>
          </cell>
          <cell r="C61">
            <v>304</v>
          </cell>
        </row>
        <row r="62">
          <cell r="A62" t="str">
            <v>занятость койки</v>
          </cell>
          <cell r="C62">
            <v>304</v>
          </cell>
        </row>
        <row r="63">
          <cell r="A63" t="str">
            <v>общая площадь, в т.ч.:</v>
          </cell>
          <cell r="C63">
            <v>8771.2999999999993</v>
          </cell>
        </row>
        <row r="64">
          <cell r="A64" t="str">
            <v>занимаемая площадь</v>
          </cell>
          <cell r="C64">
            <v>5884.8</v>
          </cell>
        </row>
        <row r="65">
          <cell r="A65" t="str">
            <v>арендуемая площадь</v>
          </cell>
          <cell r="C65">
            <v>2886.5</v>
          </cell>
        </row>
      </sheetData>
      <sheetData sheetId="11"/>
      <sheetData sheetId="12"/>
      <sheetData sheetId="13"/>
      <sheetData sheetId="14"/>
      <sheetData sheetId="15"/>
      <sheetData sheetId="16"/>
      <sheetData sheetId="17"/>
      <sheetData sheetId="18"/>
      <sheetData sheetId="19"/>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вод1-2015"/>
      <sheetName val="свод1-2016"/>
      <sheetName val="свод1-2017"/>
      <sheetName val="свод-2015"/>
      <sheetName val="свод-2016"/>
      <sheetName val="свод-2017"/>
      <sheetName val="ЦКБ-2015"/>
      <sheetName val="ЦКБ-2016"/>
      <sheetName val="ЦКБ-2017"/>
      <sheetName val="БМЦ"/>
      <sheetName val="КРК-2015"/>
      <sheetName val="КРК-2016"/>
      <sheetName val="КРК-2017"/>
      <sheetName val="ННМЦ"/>
      <sheetName val="Реаб 2015г"/>
      <sheetName val="Реаб 2016г "/>
      <sheetName val="Реаб 2017г"/>
      <sheetName val="ср.реаб.2015г."/>
      <sheetName val="ср.реаб.2016г."/>
      <sheetName val="ср.реаб.2017г."/>
    </sheetNames>
    <sheetDataSet>
      <sheetData sheetId="0">
        <row r="4">
          <cell r="A4" t="str">
            <v>Наименование</v>
          </cell>
          <cell r="B4" t="str">
            <v>Отчет за 2013г.</v>
          </cell>
        </row>
        <row r="5">
          <cell r="B5" t="str">
            <v>всего</v>
          </cell>
        </row>
        <row r="7">
          <cell r="A7" t="str">
            <v>1.Всего затрат (тыс.тенге)</v>
          </cell>
          <cell r="B7">
            <v>4975412</v>
          </cell>
        </row>
        <row r="8">
          <cell r="A8" t="str">
            <v>в том числе по спецификам</v>
          </cell>
        </row>
        <row r="9">
          <cell r="A9" t="str">
            <v>Оплата труда</v>
          </cell>
          <cell r="B9">
            <v>2739618</v>
          </cell>
        </row>
        <row r="10">
          <cell r="A10" t="str">
            <v>Командировочные расходы</v>
          </cell>
          <cell r="B10">
            <v>2943</v>
          </cell>
          <cell r="C10">
            <v>1879</v>
          </cell>
          <cell r="D10">
            <v>1064</v>
          </cell>
          <cell r="E10">
            <v>3017</v>
          </cell>
          <cell r="F10">
            <v>1879</v>
          </cell>
          <cell r="G10">
            <v>1138</v>
          </cell>
          <cell r="H10">
            <v>6060</v>
          </cell>
          <cell r="I10">
            <v>9959</v>
          </cell>
          <cell r="J10">
            <v>1879</v>
          </cell>
          <cell r="K10">
            <v>8080</v>
          </cell>
          <cell r="L10">
            <v>0</v>
          </cell>
          <cell r="M10">
            <v>0</v>
          </cell>
          <cell r="N10">
            <v>0</v>
          </cell>
          <cell r="O10">
            <v>9959</v>
          </cell>
          <cell r="P10">
            <v>1879</v>
          </cell>
          <cell r="Q10">
            <v>8080</v>
          </cell>
        </row>
        <row r="11">
          <cell r="A11" t="str">
            <v>Налоги и другие обязательные платежи в бюджет</v>
          </cell>
          <cell r="B11">
            <v>278940</v>
          </cell>
        </row>
        <row r="12">
          <cell r="A12" t="str">
            <v xml:space="preserve"> Социальный налог</v>
          </cell>
          <cell r="B12">
            <v>158214</v>
          </cell>
        </row>
        <row r="13">
          <cell r="A13" t="str">
            <v>Отчисления на соц.страхование</v>
          </cell>
          <cell r="B13">
            <v>112743</v>
          </cell>
        </row>
        <row r="14">
          <cell r="A14" t="str">
            <v>прочие выплаты</v>
          </cell>
          <cell r="B14">
            <v>7983</v>
          </cell>
        </row>
        <row r="15">
          <cell r="A15" t="str">
            <v>Приобретение товаров, всего</v>
          </cell>
          <cell r="B15">
            <v>776158</v>
          </cell>
        </row>
        <row r="16">
          <cell r="A16" t="str">
            <v>в т.ч. питание</v>
          </cell>
          <cell r="B16">
            <v>70892</v>
          </cell>
        </row>
        <row r="17">
          <cell r="A17" t="str">
            <v>медикаменты</v>
          </cell>
          <cell r="B17">
            <v>511072</v>
          </cell>
        </row>
        <row r="18">
          <cell r="A18" t="str">
            <v>прочие товары</v>
          </cell>
          <cell r="B18">
            <v>194194</v>
          </cell>
        </row>
        <row r="19">
          <cell r="A19" t="str">
            <v>Приобретение основных средств</v>
          </cell>
          <cell r="B19">
            <v>0</v>
          </cell>
        </row>
        <row r="20">
          <cell r="A20" t="str">
            <v>Оплата коммунальных услуг, всего</v>
          </cell>
          <cell r="B20">
            <v>54598</v>
          </cell>
        </row>
        <row r="21">
          <cell r="A21" t="str">
            <v>в т.ч. Оплата за воду</v>
          </cell>
          <cell r="B21">
            <v>7616</v>
          </cell>
        </row>
        <row r="22">
          <cell r="A22" t="str">
            <v>Электроэнергию</v>
          </cell>
          <cell r="B22">
            <v>28922</v>
          </cell>
        </row>
        <row r="23">
          <cell r="A23" t="str">
            <v>Отопление</v>
          </cell>
          <cell r="B23">
            <v>18060</v>
          </cell>
        </row>
        <row r="24">
          <cell r="A24" t="str">
            <v xml:space="preserve">Оплата услуг связи </v>
          </cell>
          <cell r="B24">
            <v>10850</v>
          </cell>
        </row>
        <row r="25">
          <cell r="A25" t="str">
            <v>Оплата транспортных услуг</v>
          </cell>
          <cell r="B25">
            <v>0</v>
          </cell>
        </row>
        <row r="26">
          <cell r="A26" t="str">
            <v>Текущий ремонт  основных средств</v>
          </cell>
          <cell r="B26">
            <v>83483</v>
          </cell>
        </row>
        <row r="27">
          <cell r="A27" t="str">
            <v>Капитальный ремонт  основных средств</v>
          </cell>
          <cell r="B27">
            <v>0</v>
          </cell>
        </row>
        <row r="28">
          <cell r="A28" t="str">
            <v>Содержание, обслуживание зданий, помещений и ОС</v>
          </cell>
          <cell r="B28">
            <v>125642</v>
          </cell>
        </row>
        <row r="29">
          <cell r="A29" t="str">
            <v>Оплата аренды за помещение</v>
          </cell>
          <cell r="B29">
            <v>0</v>
          </cell>
        </row>
        <row r="30">
          <cell r="A30" t="str">
            <v>Банковские услуги</v>
          </cell>
          <cell r="B30">
            <v>8315</v>
          </cell>
        </row>
        <row r="31">
          <cell r="A31" t="str">
            <v>Прочие расходы, в том числе</v>
          </cell>
          <cell r="B31">
            <v>267201</v>
          </cell>
        </row>
        <row r="32">
          <cell r="A32" t="str">
            <v>прочие</v>
          </cell>
          <cell r="B32">
            <v>156320</v>
          </cell>
        </row>
        <row r="33">
          <cell r="A33" t="str">
            <v>лечение за рубежом</v>
          </cell>
          <cell r="B33">
            <v>110881</v>
          </cell>
        </row>
        <row r="34">
          <cell r="A34" t="str">
            <v>ННМЦ</v>
          </cell>
          <cell r="B34">
            <v>80422</v>
          </cell>
        </row>
        <row r="35">
          <cell r="A35" t="str">
            <v>Восстановительное лечение и медицинская реабилитация прикрепленного контингента</v>
          </cell>
          <cell r="B35">
            <v>493151</v>
          </cell>
        </row>
        <row r="36">
          <cell r="A36" t="str">
            <v xml:space="preserve">Закуп лекарственных средств, вакцин и других иммунобиологических препаратов </v>
          </cell>
          <cell r="B36">
            <v>54091</v>
          </cell>
        </row>
        <row r="37">
          <cell r="A37" t="str">
            <v>Показатели:</v>
          </cell>
        </row>
        <row r="38">
          <cell r="A38" t="str">
            <v>кол-во коек</v>
          </cell>
          <cell r="B38">
            <v>325</v>
          </cell>
        </row>
        <row r="39">
          <cell r="A39" t="str">
            <v>кол-во шт. ед., в т.ч.:</v>
          </cell>
          <cell r="B39">
            <v>1513</v>
          </cell>
        </row>
        <row r="40">
          <cell r="A40" t="str">
            <v>врачи</v>
          </cell>
          <cell r="B40">
            <v>307.5</v>
          </cell>
        </row>
        <row r="41">
          <cell r="A41" t="str">
            <v>сред.мед.персонал</v>
          </cell>
          <cell r="B41">
            <v>494.5</v>
          </cell>
        </row>
        <row r="42">
          <cell r="A42" t="str">
            <v>мл.мед.персонал</v>
          </cell>
          <cell r="B42">
            <v>340.25</v>
          </cell>
        </row>
        <row r="43">
          <cell r="A43" t="str">
            <v>адм./хоз.персонал</v>
          </cell>
          <cell r="B43">
            <v>370.75</v>
          </cell>
        </row>
        <row r="44">
          <cell r="A44" t="str">
            <v>кол-во пролеченных в стационаре</v>
          </cell>
          <cell r="B44">
            <v>4392</v>
          </cell>
        </row>
        <row r="45">
          <cell r="A45" t="str">
            <v>кол-во пролеченных в дневном стационаре</v>
          </cell>
          <cell r="B45">
            <v>3174</v>
          </cell>
        </row>
        <row r="46">
          <cell r="A46" t="str">
            <v>кол-во пролеченных в стационаре на дому</v>
          </cell>
          <cell r="B46">
            <v>1109</v>
          </cell>
        </row>
        <row r="47">
          <cell r="A47" t="str">
            <v>кол-во вызовов скорой помощи</v>
          </cell>
          <cell r="B47">
            <v>5080</v>
          </cell>
        </row>
        <row r="48">
          <cell r="A48" t="str">
            <v>кол-во прик-го контингента</v>
          </cell>
          <cell r="B48">
            <v>14200</v>
          </cell>
        </row>
        <row r="49">
          <cell r="A49" t="str">
            <v>кол-во посещений</v>
          </cell>
          <cell r="B49">
            <v>333421</v>
          </cell>
        </row>
        <row r="50">
          <cell r="A50" t="str">
            <v>кол-во койко-дней</v>
          </cell>
          <cell r="B50">
            <v>37301</v>
          </cell>
        </row>
        <row r="51">
          <cell r="A51" t="str">
            <v>работа койки</v>
          </cell>
          <cell r="B51">
            <v>593</v>
          </cell>
        </row>
        <row r="52">
          <cell r="A52" t="str">
            <v>занятость койки</v>
          </cell>
          <cell r="B52">
            <v>593</v>
          </cell>
        </row>
        <row r="53">
          <cell r="A53" t="str">
            <v>общая площадь, в т.ч.:</v>
          </cell>
          <cell r="B53">
            <v>55984.2</v>
          </cell>
        </row>
        <row r="54">
          <cell r="A54" t="str">
            <v>занимаемая площадь</v>
          </cell>
          <cell r="B54">
            <v>52748.800000000003</v>
          </cell>
        </row>
        <row r="55">
          <cell r="A55" t="str">
            <v>арендуемая площадь</v>
          </cell>
          <cell r="B55">
            <v>3235.4</v>
          </cell>
        </row>
        <row r="58">
          <cell r="B58" t="str">
            <v xml:space="preserve">                            Руководитель Медицинского центра                                                                                                         В. Бенберин</v>
          </cell>
        </row>
        <row r="60">
          <cell r="B60" t="str">
            <v>Руководитель Управления экономики и бюджетного планирования                                                                            А. Джайсанова</v>
          </cell>
        </row>
        <row r="62">
          <cell r="B62" t="str">
            <v/>
          </cell>
        </row>
      </sheetData>
      <sheetData sheetId="1"/>
      <sheetData sheetId="2"/>
      <sheetData sheetId="3">
        <row r="16">
          <cell r="A16" t="str">
            <v>Наименование</v>
          </cell>
        </row>
        <row r="18">
          <cell r="A18" t="str">
            <v>1.Всего затрат (тыс.тенге)</v>
          </cell>
        </row>
        <row r="19">
          <cell r="A19" t="str">
            <v>в том числе по спецификам</v>
          </cell>
        </row>
        <row r="20">
          <cell r="A20" t="str">
            <v>Оплата труда</v>
          </cell>
        </row>
        <row r="21">
          <cell r="A21" t="str">
            <v>Командировочные расходы</v>
          </cell>
          <cell r="B21">
            <v>2943</v>
          </cell>
          <cell r="C21">
            <v>2943</v>
          </cell>
          <cell r="D21">
            <v>9077</v>
          </cell>
          <cell r="E21">
            <v>9959</v>
          </cell>
          <cell r="F21">
            <v>9959</v>
          </cell>
          <cell r="G21">
            <v>0</v>
          </cell>
          <cell r="H21">
            <v>9959</v>
          </cell>
        </row>
        <row r="22">
          <cell r="A22" t="str">
            <v>Налоги и другие обязательные платежи в бюджет, всего</v>
          </cell>
        </row>
        <row r="23">
          <cell r="A23" t="str">
            <v>в т.ч. cоциальный налог</v>
          </cell>
        </row>
        <row r="24">
          <cell r="A24" t="str">
            <v>отчисления на соц.страхование</v>
          </cell>
        </row>
        <row r="25">
          <cell r="A25" t="str">
            <v>прочие выплаты</v>
          </cell>
        </row>
        <row r="26">
          <cell r="A26" t="str">
            <v>Приобретение товаров, всего</v>
          </cell>
        </row>
        <row r="27">
          <cell r="A27" t="str">
            <v>в т.ч. питание</v>
          </cell>
        </row>
        <row r="28">
          <cell r="A28" t="str">
            <v>медикаменты</v>
          </cell>
        </row>
        <row r="29">
          <cell r="A29" t="str">
            <v>прочие товары</v>
          </cell>
        </row>
        <row r="30">
          <cell r="A30" t="str">
            <v>Приобретение основных средств</v>
          </cell>
        </row>
        <row r="31">
          <cell r="A31" t="str">
            <v>Оплата коммунальных услуг, всего</v>
          </cell>
        </row>
        <row r="32">
          <cell r="A32" t="str">
            <v>в т.ч. оплата за воду</v>
          </cell>
        </row>
        <row r="33">
          <cell r="A33" t="str">
            <v>электроэнергию</v>
          </cell>
        </row>
        <row r="34">
          <cell r="A34" t="str">
            <v>отопление</v>
          </cell>
        </row>
        <row r="35">
          <cell r="A35" t="str">
            <v xml:space="preserve">Оплата услуг связи </v>
          </cell>
        </row>
        <row r="36">
          <cell r="A36" t="str">
            <v>Оплата транспортных услуг</v>
          </cell>
        </row>
        <row r="37">
          <cell r="A37" t="str">
            <v>Текущий ремонт  основных средств</v>
          </cell>
        </row>
        <row r="38">
          <cell r="A38" t="str">
            <v>Капитальный ремонт  основных средств</v>
          </cell>
        </row>
        <row r="39">
          <cell r="A39" t="str">
            <v>Содержание, обслуживание зданий, помещений и ОС</v>
          </cell>
        </row>
        <row r="40">
          <cell r="A40" t="str">
            <v>Оплата аренды за помещение</v>
          </cell>
        </row>
        <row r="41">
          <cell r="A41" t="str">
            <v>Банковские услуги</v>
          </cell>
        </row>
        <row r="42">
          <cell r="A42" t="str">
            <v>Прочие расходы, всего</v>
          </cell>
        </row>
        <row r="43">
          <cell r="A43" t="str">
            <v xml:space="preserve"> в т.ч. прочие</v>
          </cell>
        </row>
        <row r="44">
          <cell r="A44" t="str">
            <v>лечение за рубежом</v>
          </cell>
        </row>
        <row r="45">
          <cell r="A45" t="str">
            <v>ННМЦ</v>
          </cell>
        </row>
        <row r="46">
          <cell r="A46" t="str">
            <v>Восстановительное лечение и медицинская реабилитация прикрепленного контингента</v>
          </cell>
        </row>
        <row r="47">
          <cell r="A47" t="str">
            <v xml:space="preserve">Закуп лекарственных средств, вакцин и других иммунобиологических препаратов </v>
          </cell>
        </row>
        <row r="48">
          <cell r="A48" t="str">
            <v>Показатели:</v>
          </cell>
        </row>
        <row r="49">
          <cell r="A49" t="str">
            <v>кол-во коек</v>
          </cell>
        </row>
        <row r="50">
          <cell r="A50" t="str">
            <v>кол-во шт. ед., в т.ч.:</v>
          </cell>
        </row>
        <row r="51">
          <cell r="A51" t="str">
            <v>врачи</v>
          </cell>
        </row>
        <row r="52">
          <cell r="A52" t="str">
            <v>сред.мед.персонал</v>
          </cell>
        </row>
        <row r="53">
          <cell r="A53" t="str">
            <v>мл.мед.персонал</v>
          </cell>
        </row>
        <row r="54">
          <cell r="A54" t="str">
            <v>адм./хоз.персонал</v>
          </cell>
        </row>
        <row r="55">
          <cell r="A55" t="str">
            <v>кол-во пролеченных в стационаре</v>
          </cell>
        </row>
        <row r="56">
          <cell r="A56" t="str">
            <v>кол-во пролеченных в дневном стационаре</v>
          </cell>
        </row>
        <row r="57">
          <cell r="A57" t="str">
            <v>кол-во пролеченных в стационаре на дому</v>
          </cell>
        </row>
        <row r="58">
          <cell r="A58" t="str">
            <v>кол-во вызовов скорой помощи</v>
          </cell>
        </row>
        <row r="59">
          <cell r="A59" t="str">
            <v>кол-во прик-го контингента</v>
          </cell>
        </row>
        <row r="60">
          <cell r="A60" t="str">
            <v>кол-во посещений</v>
          </cell>
        </row>
        <row r="61">
          <cell r="A61" t="str">
            <v>кол-во койко-дней</v>
          </cell>
        </row>
        <row r="62">
          <cell r="A62" t="str">
            <v>работа койки</v>
          </cell>
        </row>
        <row r="63">
          <cell r="A63" t="str">
            <v>занятость койки</v>
          </cell>
        </row>
        <row r="64">
          <cell r="A64" t="str">
            <v>общая площадь, в т.ч.:</v>
          </cell>
        </row>
        <row r="65">
          <cell r="A65" t="str">
            <v>занимаемая площадь</v>
          </cell>
        </row>
        <row r="66">
          <cell r="A66" t="str">
            <v>арендуемая площадь</v>
          </cell>
        </row>
        <row r="68">
          <cell r="A68" t="str">
            <v xml:space="preserve">Заместитель Управляющего делами </v>
          </cell>
        </row>
        <row r="69">
          <cell r="A69" t="str">
            <v>Президента Республики Казахстан</v>
          </cell>
        </row>
        <row r="71">
          <cell r="A71" t="str">
            <v xml:space="preserve">Заведующий финансово-экономическим отделом  </v>
          </cell>
        </row>
      </sheetData>
      <sheetData sheetId="4"/>
      <sheetData sheetId="5"/>
      <sheetData sheetId="6">
        <row r="13">
          <cell r="A13" t="str">
            <v>Подпрограмма</v>
          </cell>
        </row>
        <row r="14">
          <cell r="A14" t="str">
            <v>Специфика</v>
          </cell>
        </row>
        <row r="16">
          <cell r="A16" t="str">
            <v>Наименование</v>
          </cell>
        </row>
        <row r="18">
          <cell r="A18" t="str">
            <v>1.Всего затрат (тыс.тенге)</v>
          </cell>
        </row>
        <row r="19">
          <cell r="A19" t="str">
            <v>в том числе по спецификам</v>
          </cell>
        </row>
        <row r="20">
          <cell r="A20" t="str">
            <v>Оплата труда</v>
          </cell>
        </row>
        <row r="21">
          <cell r="A21" t="str">
            <v>Командировочные расходы</v>
          </cell>
          <cell r="B21">
            <v>1879</v>
          </cell>
          <cell r="C21">
            <v>1879</v>
          </cell>
          <cell r="D21">
            <v>1879</v>
          </cell>
          <cell r="E21">
            <v>1879</v>
          </cell>
          <cell r="F21">
            <v>0</v>
          </cell>
          <cell r="G21">
            <v>1879</v>
          </cell>
        </row>
        <row r="22">
          <cell r="A22" t="str">
            <v>Налоги и другие обязательные платежи в бюджет, всего</v>
          </cell>
          <cell r="B22">
            <v>161355</v>
          </cell>
          <cell r="C22">
            <v>161355</v>
          </cell>
          <cell r="D22">
            <v>170370</v>
          </cell>
          <cell r="E22">
            <v>172254</v>
          </cell>
          <cell r="F22">
            <v>14921</v>
          </cell>
          <cell r="G22">
            <v>187175</v>
          </cell>
        </row>
        <row r="23">
          <cell r="A23" t="str">
            <v>в т.ч. cоциальный налог</v>
          </cell>
          <cell r="B23">
            <v>85276</v>
          </cell>
          <cell r="C23">
            <v>85276</v>
          </cell>
          <cell r="D23">
            <v>90192</v>
          </cell>
          <cell r="E23">
            <v>91219</v>
          </cell>
          <cell r="F23">
            <v>8139</v>
          </cell>
          <cell r="G23">
            <v>99358</v>
          </cell>
        </row>
        <row r="24">
          <cell r="A24" t="str">
            <v>отчисления на соц.страхование</v>
          </cell>
          <cell r="B24">
            <v>71064</v>
          </cell>
          <cell r="C24">
            <v>71064</v>
          </cell>
          <cell r="D24">
            <v>75163</v>
          </cell>
          <cell r="E24">
            <v>76020</v>
          </cell>
          <cell r="F24">
            <v>6782</v>
          </cell>
          <cell r="G24">
            <v>82802</v>
          </cell>
        </row>
        <row r="25">
          <cell r="A25" t="str">
            <v>прочие выплаты</v>
          </cell>
        </row>
        <row r="26">
          <cell r="A26" t="str">
            <v>Приобретение товаров, всего</v>
          </cell>
        </row>
        <row r="27">
          <cell r="A27" t="str">
            <v>в т.ч. питание</v>
          </cell>
        </row>
        <row r="28">
          <cell r="A28" t="str">
            <v>медикаменты</v>
          </cell>
        </row>
        <row r="29">
          <cell r="A29" t="str">
            <v>прочие товары</v>
          </cell>
        </row>
        <row r="30">
          <cell r="A30" t="str">
            <v>Приобретение основных средств</v>
          </cell>
        </row>
        <row r="31">
          <cell r="A31" t="str">
            <v>Оплата коммунальных услуг, всего</v>
          </cell>
        </row>
        <row r="32">
          <cell r="A32" t="str">
            <v>в т.ч. оплата за воду</v>
          </cell>
        </row>
        <row r="33">
          <cell r="A33" t="str">
            <v>электроэнергию</v>
          </cell>
        </row>
        <row r="34">
          <cell r="A34" t="str">
            <v>отопление</v>
          </cell>
        </row>
        <row r="35">
          <cell r="A35" t="str">
            <v xml:space="preserve">Оплата услуг связи </v>
          </cell>
        </row>
        <row r="36">
          <cell r="A36" t="str">
            <v>Оплата транспортных услуг</v>
          </cell>
        </row>
        <row r="37">
          <cell r="A37" t="str">
            <v>Текущий ремонт  основных средств</v>
          </cell>
        </row>
        <row r="38">
          <cell r="A38" t="str">
            <v>Капитальный ремонт  основных средств</v>
          </cell>
        </row>
        <row r="39">
          <cell r="A39" t="str">
            <v>Содержание, обслуживание зданий, помещений и ОС</v>
          </cell>
        </row>
        <row r="40">
          <cell r="A40" t="str">
            <v>Оплата аренды за помещение</v>
          </cell>
        </row>
        <row r="41">
          <cell r="A41" t="str">
            <v>Банковские услуги</v>
          </cell>
        </row>
        <row r="42">
          <cell r="A42" t="str">
            <v>Прочие расходы, всего</v>
          </cell>
        </row>
        <row r="43">
          <cell r="A43" t="str">
            <v xml:space="preserve"> в т.ч. прочие</v>
          </cell>
        </row>
        <row r="46">
          <cell r="A46" t="str">
            <v>Показатели:</v>
          </cell>
        </row>
        <row r="47">
          <cell r="A47" t="str">
            <v>кол-во коек</v>
          </cell>
        </row>
        <row r="48">
          <cell r="A48" t="str">
            <v>кол-во шт. ед., в т.ч.:</v>
          </cell>
        </row>
        <row r="49">
          <cell r="A49" t="str">
            <v>врачи</v>
          </cell>
        </row>
        <row r="50">
          <cell r="A50" t="str">
            <v>сред.мед.персонал</v>
          </cell>
        </row>
        <row r="51">
          <cell r="A51" t="str">
            <v>мл.мед.персонал</v>
          </cell>
        </row>
        <row r="52">
          <cell r="A52" t="str">
            <v>адм./хоз.персонал</v>
          </cell>
        </row>
        <row r="53">
          <cell r="A53" t="str">
            <v>кол-во пролеченных в стационаре</v>
          </cell>
        </row>
        <row r="54">
          <cell r="A54" t="str">
            <v>кол-во пролеченных в дневном стационаре</v>
          </cell>
        </row>
        <row r="55">
          <cell r="A55" t="str">
            <v>кол-во пролеченных в стационаре на дому</v>
          </cell>
        </row>
        <row r="56">
          <cell r="A56" t="str">
            <v>кол-во вызовов скорой помощи</v>
          </cell>
        </row>
        <row r="57">
          <cell r="A57" t="str">
            <v>кол-во прик-го контингента</v>
          </cell>
        </row>
        <row r="58">
          <cell r="A58" t="str">
            <v>кол-во посещений</v>
          </cell>
        </row>
        <row r="59">
          <cell r="A59" t="str">
            <v>кол-во койко-дней</v>
          </cell>
        </row>
        <row r="60">
          <cell r="A60" t="str">
            <v>работа койки</v>
          </cell>
        </row>
        <row r="61">
          <cell r="A61" t="str">
            <v>занятость койки</v>
          </cell>
        </row>
        <row r="62">
          <cell r="A62" t="str">
            <v>общая площадь, в т.ч.:</v>
          </cell>
        </row>
        <row r="63">
          <cell r="A63" t="str">
            <v>занимаемая площадь</v>
          </cell>
        </row>
        <row r="64">
          <cell r="A64" t="str">
            <v>арендуемая площадь</v>
          </cell>
        </row>
      </sheetData>
      <sheetData sheetId="7"/>
      <sheetData sheetId="8"/>
      <sheetData sheetId="9"/>
      <sheetData sheetId="10">
        <row r="13">
          <cell r="A13" t="str">
            <v>Подпрограмма</v>
          </cell>
        </row>
        <row r="14">
          <cell r="A14" t="str">
            <v>Специфика</v>
          </cell>
          <cell r="C14" t="str">
            <v>Прочие услуги и работы</v>
          </cell>
        </row>
        <row r="16">
          <cell r="A16" t="str">
            <v>Наименование</v>
          </cell>
          <cell r="B16" t="str">
            <v>Отчет за 2013 год</v>
          </cell>
          <cell r="D16" t="str">
            <v>Уточнен. план на 2014 год (август-декабрь)</v>
          </cell>
          <cell r="E16" t="str">
            <v>Прогноз на 2015 год</v>
          </cell>
        </row>
        <row r="17">
          <cell r="B17" t="str">
            <v>кассовые расходы</v>
          </cell>
          <cell r="C17" t="str">
            <v>фактич. расходы</v>
          </cell>
          <cell r="E17" t="str">
            <v>утвержденный лимит</v>
          </cell>
          <cell r="F17" t="str">
            <v>доп.потребность</v>
          </cell>
          <cell r="G17" t="str">
            <v>итого проект бюджета</v>
          </cell>
        </row>
        <row r="18">
          <cell r="A18" t="str">
            <v>1.Всего затрат (тыс.тенге)</v>
          </cell>
          <cell r="B18">
            <v>0</v>
          </cell>
          <cell r="C18">
            <v>0</v>
          </cell>
        </row>
        <row r="19">
          <cell r="A19" t="str">
            <v>в том числе по спецификам</v>
          </cell>
        </row>
        <row r="20">
          <cell r="A20" t="str">
            <v>Оплата труда</v>
          </cell>
        </row>
        <row r="21">
          <cell r="A21" t="str">
            <v>Командировочные расходы</v>
          </cell>
        </row>
        <row r="22">
          <cell r="A22" t="str">
            <v>Налоги и другие обязательные платежи в бюджет, всего</v>
          </cell>
        </row>
        <row r="23">
          <cell r="A23" t="str">
            <v>в т.ч. cоциальный налог</v>
          </cell>
        </row>
        <row r="24">
          <cell r="A24" t="str">
            <v>отчисления на соц.страхование</v>
          </cell>
        </row>
        <row r="25">
          <cell r="A25" t="str">
            <v>прочие выплаты</v>
          </cell>
        </row>
        <row r="26">
          <cell r="A26" t="str">
            <v>Приобретение товаров, всего</v>
          </cell>
        </row>
        <row r="27">
          <cell r="A27" t="str">
            <v>в т.ч. питание</v>
          </cell>
        </row>
        <row r="28">
          <cell r="A28" t="str">
            <v>медикаменты</v>
          </cell>
        </row>
        <row r="29">
          <cell r="A29" t="str">
            <v>прочие товары</v>
          </cell>
        </row>
        <row r="30">
          <cell r="A30" t="str">
            <v>Приобретение основных средств</v>
          </cell>
        </row>
        <row r="31">
          <cell r="A31" t="str">
            <v>Оплата коммунальных услуг, всего</v>
          </cell>
        </row>
        <row r="32">
          <cell r="A32" t="str">
            <v>в т.ч. оплата за воду</v>
          </cell>
        </row>
        <row r="33">
          <cell r="A33" t="str">
            <v>электроэнергию</v>
          </cell>
        </row>
        <row r="34">
          <cell r="A34" t="str">
            <v>отопление</v>
          </cell>
        </row>
        <row r="35">
          <cell r="A35" t="str">
            <v xml:space="preserve">Оплата услуг связи </v>
          </cell>
        </row>
        <row r="36">
          <cell r="A36" t="str">
            <v>Оплата транспортных услуг</v>
          </cell>
        </row>
        <row r="37">
          <cell r="A37" t="str">
            <v>Текущий ремонт  основных средств</v>
          </cell>
        </row>
        <row r="38">
          <cell r="A38" t="str">
            <v>Капитальный ремонт  основных средств</v>
          </cell>
        </row>
        <row r="39">
          <cell r="A39" t="str">
            <v>Содержание, обслуживание зданий, помещений и ОС</v>
          </cell>
        </row>
        <row r="40">
          <cell r="A40" t="str">
            <v>Оплата аренды за помещение</v>
          </cell>
        </row>
        <row r="41">
          <cell r="A41" t="str">
            <v>Банковские услуги</v>
          </cell>
        </row>
        <row r="42">
          <cell r="A42" t="str">
            <v>Прочие расходы, всего</v>
          </cell>
        </row>
        <row r="43">
          <cell r="A43" t="str">
            <v xml:space="preserve"> в т.ч. прочие</v>
          </cell>
        </row>
        <row r="44">
          <cell r="A44" t="str">
            <v>лечение за рубежом</v>
          </cell>
        </row>
        <row r="47">
          <cell r="A47" t="str">
            <v>Показатели:</v>
          </cell>
        </row>
        <row r="48">
          <cell r="A48" t="str">
            <v>кол-во коек</v>
          </cell>
          <cell r="C48">
            <v>24</v>
          </cell>
        </row>
        <row r="49">
          <cell r="A49" t="str">
            <v>кол-во шт. ед., в т.ч.:</v>
          </cell>
          <cell r="C49">
            <v>620</v>
          </cell>
        </row>
        <row r="50">
          <cell r="A50" t="str">
            <v>врачи</v>
          </cell>
          <cell r="C50">
            <v>153.75</v>
          </cell>
        </row>
        <row r="51">
          <cell r="A51" t="str">
            <v>сред.мед.персонал</v>
          </cell>
          <cell r="C51">
            <v>202.75</v>
          </cell>
        </row>
        <row r="52">
          <cell r="A52" t="str">
            <v>мл.мед.персонал</v>
          </cell>
          <cell r="C52">
            <v>107</v>
          </cell>
        </row>
        <row r="53">
          <cell r="A53" t="str">
            <v>адм./хоз.персонал</v>
          </cell>
          <cell r="C53">
            <v>156.5</v>
          </cell>
        </row>
        <row r="54">
          <cell r="A54" t="str">
            <v>кол-во пролеченных в стационаре</v>
          </cell>
          <cell r="C54">
            <v>1178</v>
          </cell>
        </row>
        <row r="55">
          <cell r="A55" t="str">
            <v>кол-во пролеченных в дневном стационаре</v>
          </cell>
          <cell r="C55">
            <v>1594</v>
          </cell>
        </row>
        <row r="56">
          <cell r="A56" t="str">
            <v>кол-во пролеченных в стационаре на дому</v>
          </cell>
          <cell r="C56">
            <v>19</v>
          </cell>
        </row>
        <row r="57">
          <cell r="A57" t="str">
            <v>кол-во вызовов скорой помощи</v>
          </cell>
          <cell r="C57">
            <v>1454</v>
          </cell>
        </row>
        <row r="58">
          <cell r="A58" t="str">
            <v>кол-во прик-го контингента</v>
          </cell>
          <cell r="C58">
            <v>10500</v>
          </cell>
        </row>
        <row r="59">
          <cell r="A59" t="str">
            <v>кол-во посещений</v>
          </cell>
          <cell r="C59">
            <v>197421</v>
          </cell>
        </row>
        <row r="60">
          <cell r="A60" t="str">
            <v>кол-во койко-дней</v>
          </cell>
          <cell r="C60">
            <v>8696</v>
          </cell>
        </row>
        <row r="61">
          <cell r="A61" t="str">
            <v>работа койки</v>
          </cell>
          <cell r="C61">
            <v>304</v>
          </cell>
        </row>
        <row r="62">
          <cell r="A62" t="str">
            <v>занятость койки</v>
          </cell>
          <cell r="C62">
            <v>304</v>
          </cell>
        </row>
        <row r="63">
          <cell r="A63" t="str">
            <v>общая площадь, в т.ч.:</v>
          </cell>
          <cell r="C63">
            <v>8771.2999999999993</v>
          </cell>
        </row>
        <row r="64">
          <cell r="A64" t="str">
            <v>занимаемая площадь</v>
          </cell>
          <cell r="C64">
            <v>5884.8</v>
          </cell>
        </row>
        <row r="65">
          <cell r="A65" t="str">
            <v>арендуемая площадь</v>
          </cell>
          <cell r="C65">
            <v>2886.5</v>
          </cell>
        </row>
      </sheetData>
      <sheetData sheetId="11"/>
      <sheetData sheetId="12"/>
      <sheetData sheetId="13"/>
      <sheetData sheetId="14"/>
      <sheetData sheetId="15"/>
      <sheetData sheetId="16"/>
      <sheetData sheetId="17"/>
      <sheetData sheetId="18"/>
      <sheetData sheetId="19"/>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_2"/>
    </sheetNames>
    <sheetDataSet>
      <sheetData sheetId="0"/>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_2"/>
    </sheetNames>
    <sheetDataSet>
      <sheetData sheetId="0"/>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лан ГЗ"/>
      <sheetName val="Фонд"/>
      <sheetName val="ФКРБ"/>
      <sheetName val="ЭКРБ"/>
      <sheetName val="Источник финансирования"/>
      <sheetName val="КПВЭД"/>
      <sheetName val="Способ закупки"/>
      <sheetName val="Вид предмета"/>
      <sheetName val="ОКЕИ"/>
      <sheetName val="Месяцы"/>
      <sheetName val="КАТО"/>
      <sheetName val="План ГЗ (2)"/>
      <sheetName val="План ГЗ (3)"/>
      <sheetName val="План ГЗ (4)"/>
      <sheetName val="Год"/>
      <sheetName val="Тип пункта плана"/>
      <sheetName val="Служебный ФКРБ"/>
      <sheetName val="_2"/>
    </sheetNames>
    <sheetDataSet>
      <sheetData sheetId="0" refreshError="1"/>
      <sheetData sheetId="1">
        <row r="1">
          <cell r="A1" t="str">
            <v>01 Республиканский бюджет</v>
          </cell>
        </row>
        <row r="2">
          <cell r="A2" t="str">
            <v>02 Областной бюджет</v>
          </cell>
        </row>
        <row r="3">
          <cell r="A3" t="str">
            <v>03 Районный бюджет</v>
          </cell>
        </row>
        <row r="4">
          <cell r="A4" t="str">
            <v>04 Национальный фонд</v>
          </cell>
        </row>
      </sheetData>
      <sheetData sheetId="2" refreshError="1"/>
      <sheetData sheetId="3"/>
      <sheetData sheetId="4">
        <row r="1">
          <cell r="A1" t="str">
            <v>1 Бюджет</v>
          </cell>
        </row>
        <row r="2">
          <cell r="A2" t="str">
            <v>2 Внешние займы</v>
          </cell>
        </row>
        <row r="3">
          <cell r="A3" t="str">
            <v>3 Деньги от реализации ГУ товаров (работ, услуг), остающихся в их распоряжении</v>
          </cell>
        </row>
        <row r="4">
          <cell r="A4" t="str">
            <v>4 Спонсорская и благотворительная помощь</v>
          </cell>
        </row>
        <row r="5">
          <cell r="A5" t="str">
            <v>5 Временно размещенные деньги физических и юридических лиц</v>
          </cell>
        </row>
        <row r="6">
          <cell r="A6" t="str">
            <v>6 Аккредитивы</v>
          </cell>
        </row>
      </sheetData>
      <sheetData sheetId="5" refreshError="1"/>
      <sheetData sheetId="6">
        <row r="1">
          <cell r="A1" t="str">
            <v>01 Конкурс</v>
          </cell>
        </row>
        <row r="2">
          <cell r="A2" t="str">
            <v>02 Конкурс посредством электронных закупок</v>
          </cell>
        </row>
        <row r="3">
          <cell r="A3" t="str">
            <v>03 Конкурс с применением двухэтапных процедур</v>
          </cell>
        </row>
        <row r="4">
          <cell r="A4" t="str">
            <v>04 Конкурс с применением двухэтапных процедур посредством электронных закупок</v>
          </cell>
        </row>
        <row r="5">
          <cell r="A5" t="str">
            <v>05 Запрос ценовых предложений посредством электронных закупок</v>
          </cell>
        </row>
        <row r="6">
          <cell r="A6" t="str">
            <v>06 Из одного источника</v>
          </cell>
        </row>
        <row r="7">
          <cell r="A7" t="str">
            <v>07 Из одного источника посредством электронных закупок</v>
          </cell>
        </row>
        <row r="8">
          <cell r="A8" t="str">
            <v xml:space="preserve">08 На организованных электронных торгах </v>
          </cell>
        </row>
        <row r="9">
          <cell r="A9" t="str">
            <v xml:space="preserve">09 Через открытые товарные биржи </v>
          </cell>
        </row>
        <row r="10">
          <cell r="A10" t="str">
            <v xml:space="preserve">10 Особый порядок </v>
          </cell>
        </row>
        <row r="11">
          <cell r="A11" t="str">
            <v>11 Специальный порядок</v>
          </cell>
        </row>
        <row r="12">
          <cell r="A12" t="str">
            <v>12 Без применения норм Закона (статья 4 Закона «О государственных закупках»)</v>
          </cell>
        </row>
        <row r="13">
          <cell r="A13" t="str">
            <v>13 Изменение договора (пп. 3) п. 2 ст. 39 Закона «О государственных закупках»)</v>
          </cell>
        </row>
        <row r="14">
          <cell r="A14" t="str">
            <v>14 Продление договора (п. 9 ст. 5 Закона «О государственных закупках»)</v>
          </cell>
        </row>
      </sheetData>
      <sheetData sheetId="7" refreshError="1"/>
      <sheetData sheetId="8"/>
      <sheetData sheetId="9">
        <row r="1">
          <cell r="A1" t="str">
            <v>01 Январь</v>
          </cell>
        </row>
        <row r="2">
          <cell r="A2" t="str">
            <v>02 Февраль</v>
          </cell>
        </row>
        <row r="3">
          <cell r="A3" t="str">
            <v xml:space="preserve">03 Март </v>
          </cell>
        </row>
        <row r="4">
          <cell r="A4" t="str">
            <v>04 Апрель</v>
          </cell>
        </row>
        <row r="5">
          <cell r="A5" t="str">
            <v>05 Май</v>
          </cell>
        </row>
        <row r="6">
          <cell r="A6" t="str">
            <v>06 Июнь</v>
          </cell>
        </row>
        <row r="7">
          <cell r="A7" t="str">
            <v>07 Июль</v>
          </cell>
        </row>
        <row r="8">
          <cell r="A8" t="str">
            <v>08 Август</v>
          </cell>
        </row>
        <row r="9">
          <cell r="A9" t="str">
            <v>09 Сентябрь</v>
          </cell>
        </row>
        <row r="10">
          <cell r="A10" t="str">
            <v>10 Октябрь</v>
          </cell>
        </row>
        <row r="11">
          <cell r="A11" t="str">
            <v>11 Ноябрь</v>
          </cell>
        </row>
        <row r="12">
          <cell r="A12" t="str">
            <v>12 Декабрь</v>
          </cell>
        </row>
      </sheetData>
      <sheetData sheetId="10"/>
      <sheetData sheetId="11" refreshError="1"/>
      <sheetData sheetId="12" refreshError="1"/>
      <sheetData sheetId="13" refreshError="1"/>
      <sheetData sheetId="14" refreshError="1"/>
      <sheetData sheetId="15">
        <row r="1">
          <cell r="A1" t="str">
            <v>01 Закупки, не превышающие финансовый год</v>
          </cell>
        </row>
        <row r="2">
          <cell r="A2" t="str">
            <v>02 Закупки, превышающие финансовый год</v>
          </cell>
        </row>
        <row r="3">
          <cell r="A3" t="str">
            <v>03 Закупки всчет условной экономии</v>
          </cell>
        </row>
      </sheetData>
      <sheetData sheetId="16">
        <row r="3">
          <cell r="B3" t="str">
            <v>001</v>
          </cell>
          <cell r="C3" t="str">
            <v>004</v>
          </cell>
        </row>
        <row r="4">
          <cell r="B4" t="str">
            <v>002</v>
          </cell>
          <cell r="C4" t="str">
            <v>005</v>
          </cell>
        </row>
        <row r="5">
          <cell r="B5" t="str">
            <v>003</v>
          </cell>
          <cell r="C5" t="str">
            <v>006</v>
          </cell>
        </row>
        <row r="6">
          <cell r="B6" t="str">
            <v>004</v>
          </cell>
          <cell r="C6" t="str">
            <v>011</v>
          </cell>
        </row>
        <row r="7">
          <cell r="B7" t="str">
            <v>005</v>
          </cell>
          <cell r="C7" t="str">
            <v>013</v>
          </cell>
        </row>
        <row r="8">
          <cell r="B8" t="str">
            <v>006</v>
          </cell>
          <cell r="C8" t="str">
            <v>015</v>
          </cell>
        </row>
        <row r="9">
          <cell r="B9" t="str">
            <v>007</v>
          </cell>
          <cell r="C9" t="str">
            <v>016</v>
          </cell>
        </row>
        <row r="10">
          <cell r="B10" t="str">
            <v>008</v>
          </cell>
          <cell r="C10" t="str">
            <v>018</v>
          </cell>
        </row>
        <row r="11">
          <cell r="B11" t="str">
            <v>009</v>
          </cell>
          <cell r="C11" t="str">
            <v>022</v>
          </cell>
        </row>
        <row r="12">
          <cell r="B12" t="str">
            <v>010</v>
          </cell>
          <cell r="C12" t="str">
            <v>023</v>
          </cell>
        </row>
        <row r="13">
          <cell r="B13" t="str">
            <v>011</v>
          </cell>
          <cell r="C13" t="str">
            <v>024</v>
          </cell>
        </row>
        <row r="14">
          <cell r="B14" t="str">
            <v>012</v>
          </cell>
          <cell r="C14" t="str">
            <v>025</v>
          </cell>
        </row>
        <row r="15">
          <cell r="B15" t="str">
            <v>013</v>
          </cell>
          <cell r="C15" t="str">
            <v>026</v>
          </cell>
        </row>
        <row r="16">
          <cell r="B16" t="str">
            <v>014</v>
          </cell>
          <cell r="C16" t="str">
            <v>027</v>
          </cell>
        </row>
        <row r="17">
          <cell r="B17" t="str">
            <v>015</v>
          </cell>
          <cell r="C17" t="str">
            <v>028</v>
          </cell>
        </row>
        <row r="18">
          <cell r="B18" t="str">
            <v>016</v>
          </cell>
          <cell r="C18" t="str">
            <v>029</v>
          </cell>
        </row>
        <row r="19">
          <cell r="B19" t="str">
            <v>017</v>
          </cell>
          <cell r="C19" t="str">
            <v>030</v>
          </cell>
        </row>
        <row r="20">
          <cell r="B20" t="str">
            <v>018</v>
          </cell>
          <cell r="C20" t="str">
            <v>031</v>
          </cell>
        </row>
        <row r="21">
          <cell r="B21" t="str">
            <v>019</v>
          </cell>
          <cell r="C21" t="str">
            <v>032</v>
          </cell>
        </row>
        <row r="22">
          <cell r="B22" t="str">
            <v>020</v>
          </cell>
          <cell r="C22">
            <v>100</v>
          </cell>
        </row>
        <row r="23">
          <cell r="B23" t="str">
            <v>021</v>
          </cell>
          <cell r="C23">
            <v>101</v>
          </cell>
        </row>
        <row r="24">
          <cell r="B24" t="str">
            <v>022</v>
          </cell>
          <cell r="C24">
            <v>102</v>
          </cell>
        </row>
        <row r="25">
          <cell r="B25" t="str">
            <v>023</v>
          </cell>
          <cell r="C25">
            <v>103</v>
          </cell>
        </row>
        <row r="26">
          <cell r="B26" t="str">
            <v>024</v>
          </cell>
          <cell r="C26">
            <v>104</v>
          </cell>
        </row>
        <row r="27">
          <cell r="B27" t="str">
            <v>025</v>
          </cell>
          <cell r="C27">
            <v>105</v>
          </cell>
        </row>
        <row r="28">
          <cell r="B28" t="str">
            <v>026</v>
          </cell>
          <cell r="C28">
            <v>106</v>
          </cell>
        </row>
        <row r="29">
          <cell r="B29" t="str">
            <v>027</v>
          </cell>
          <cell r="C29">
            <v>107</v>
          </cell>
        </row>
        <row r="30">
          <cell r="B30" t="str">
            <v>028</v>
          </cell>
          <cell r="C30">
            <v>108</v>
          </cell>
        </row>
        <row r="31">
          <cell r="B31" t="str">
            <v>029</v>
          </cell>
          <cell r="C31">
            <v>109</v>
          </cell>
        </row>
        <row r="32">
          <cell r="B32" t="str">
            <v>030</v>
          </cell>
          <cell r="C32">
            <v>110</v>
          </cell>
        </row>
        <row r="33">
          <cell r="B33" t="str">
            <v>031</v>
          </cell>
          <cell r="C33">
            <v>111</v>
          </cell>
        </row>
        <row r="34">
          <cell r="B34" t="str">
            <v>032</v>
          </cell>
          <cell r="C34">
            <v>112</v>
          </cell>
        </row>
        <row r="35">
          <cell r="B35" t="str">
            <v>033</v>
          </cell>
          <cell r="C35">
            <v>113</v>
          </cell>
        </row>
        <row r="36">
          <cell r="B36" t="str">
            <v>034</v>
          </cell>
          <cell r="C36">
            <v>114</v>
          </cell>
        </row>
        <row r="37">
          <cell r="B37" t="str">
            <v>035</v>
          </cell>
          <cell r="C37">
            <v>115</v>
          </cell>
        </row>
        <row r="38">
          <cell r="B38" t="str">
            <v>036</v>
          </cell>
          <cell r="C38">
            <v>116</v>
          </cell>
        </row>
        <row r="39">
          <cell r="B39" t="str">
            <v>037</v>
          </cell>
        </row>
        <row r="40">
          <cell r="B40" t="str">
            <v>038</v>
          </cell>
        </row>
        <row r="41">
          <cell r="B41" t="str">
            <v>039</v>
          </cell>
        </row>
        <row r="42">
          <cell r="B42" t="str">
            <v>040</v>
          </cell>
        </row>
        <row r="43">
          <cell r="B43" t="str">
            <v>041</v>
          </cell>
        </row>
        <row r="44">
          <cell r="B44" t="str">
            <v>042</v>
          </cell>
        </row>
        <row r="45">
          <cell r="B45" t="str">
            <v>043</v>
          </cell>
        </row>
        <row r="46">
          <cell r="B46" t="str">
            <v>044</v>
          </cell>
        </row>
        <row r="47">
          <cell r="B47" t="str">
            <v>045</v>
          </cell>
        </row>
        <row r="48">
          <cell r="B48" t="str">
            <v>046</v>
          </cell>
        </row>
        <row r="49">
          <cell r="B49" t="str">
            <v>047</v>
          </cell>
        </row>
        <row r="50">
          <cell r="B50" t="str">
            <v>048</v>
          </cell>
        </row>
        <row r="51">
          <cell r="B51" t="str">
            <v>049</v>
          </cell>
        </row>
        <row r="52">
          <cell r="B52" t="str">
            <v>050</v>
          </cell>
        </row>
        <row r="53">
          <cell r="B53" t="str">
            <v>051</v>
          </cell>
        </row>
        <row r="54">
          <cell r="B54" t="str">
            <v>052</v>
          </cell>
        </row>
        <row r="55">
          <cell r="B55" t="str">
            <v>053</v>
          </cell>
        </row>
        <row r="56">
          <cell r="B56" t="str">
            <v>054</v>
          </cell>
        </row>
        <row r="57">
          <cell r="B57" t="str">
            <v>055</v>
          </cell>
        </row>
        <row r="58">
          <cell r="B58" t="str">
            <v>056</v>
          </cell>
        </row>
        <row r="59">
          <cell r="B59" t="str">
            <v>057</v>
          </cell>
        </row>
        <row r="60">
          <cell r="B60" t="str">
            <v>058</v>
          </cell>
        </row>
        <row r="61">
          <cell r="B61" t="str">
            <v>059</v>
          </cell>
        </row>
        <row r="62">
          <cell r="B62" t="str">
            <v>060</v>
          </cell>
        </row>
        <row r="63">
          <cell r="B63" t="str">
            <v>061</v>
          </cell>
        </row>
        <row r="64">
          <cell r="B64" t="str">
            <v>062</v>
          </cell>
        </row>
        <row r="65">
          <cell r="B65" t="str">
            <v>063</v>
          </cell>
        </row>
        <row r="66">
          <cell r="B66" t="str">
            <v>064</v>
          </cell>
        </row>
        <row r="67">
          <cell r="B67" t="str">
            <v>065</v>
          </cell>
        </row>
        <row r="68">
          <cell r="B68" t="str">
            <v>066</v>
          </cell>
        </row>
        <row r="69">
          <cell r="B69" t="str">
            <v>067</v>
          </cell>
        </row>
        <row r="70">
          <cell r="B70" t="str">
            <v>068</v>
          </cell>
        </row>
        <row r="71">
          <cell r="B71" t="str">
            <v>069</v>
          </cell>
        </row>
        <row r="72">
          <cell r="B72" t="str">
            <v>070</v>
          </cell>
        </row>
        <row r="73">
          <cell r="B73" t="str">
            <v>071</v>
          </cell>
        </row>
        <row r="74">
          <cell r="B74" t="str">
            <v>072</v>
          </cell>
        </row>
        <row r="75">
          <cell r="B75" t="str">
            <v>073</v>
          </cell>
        </row>
        <row r="76">
          <cell r="B76" t="str">
            <v>074</v>
          </cell>
        </row>
        <row r="77">
          <cell r="B77" t="str">
            <v>075</v>
          </cell>
        </row>
        <row r="78">
          <cell r="B78" t="str">
            <v>076</v>
          </cell>
        </row>
        <row r="79">
          <cell r="B79" t="str">
            <v>077</v>
          </cell>
        </row>
        <row r="80">
          <cell r="B80" t="str">
            <v>078</v>
          </cell>
        </row>
        <row r="81">
          <cell r="B81" t="str">
            <v>079</v>
          </cell>
        </row>
        <row r="82">
          <cell r="B82" t="str">
            <v>080</v>
          </cell>
        </row>
        <row r="83">
          <cell r="B83" t="str">
            <v>081</v>
          </cell>
        </row>
        <row r="84">
          <cell r="B84" t="str">
            <v>082</v>
          </cell>
        </row>
        <row r="85">
          <cell r="B85" t="str">
            <v>083</v>
          </cell>
        </row>
        <row r="86">
          <cell r="B86" t="str">
            <v>084</v>
          </cell>
        </row>
        <row r="87">
          <cell r="B87" t="str">
            <v>085</v>
          </cell>
        </row>
        <row r="88">
          <cell r="B88" t="str">
            <v>086</v>
          </cell>
        </row>
        <row r="89">
          <cell r="B89" t="str">
            <v>087</v>
          </cell>
        </row>
        <row r="90">
          <cell r="B90" t="str">
            <v>088</v>
          </cell>
        </row>
        <row r="91">
          <cell r="B91" t="str">
            <v>089</v>
          </cell>
        </row>
        <row r="92">
          <cell r="B92" t="str">
            <v>090</v>
          </cell>
        </row>
        <row r="93">
          <cell r="B93" t="str">
            <v>091</v>
          </cell>
        </row>
        <row r="94">
          <cell r="B94" t="str">
            <v>092</v>
          </cell>
        </row>
        <row r="95">
          <cell r="B95" t="str">
            <v>093</v>
          </cell>
        </row>
        <row r="96">
          <cell r="B96" t="str">
            <v>094</v>
          </cell>
        </row>
        <row r="97">
          <cell r="B97" t="str">
            <v>095</v>
          </cell>
        </row>
        <row r="98">
          <cell r="B98" t="str">
            <v>096</v>
          </cell>
        </row>
        <row r="99">
          <cell r="B99" t="str">
            <v>097</v>
          </cell>
        </row>
        <row r="100">
          <cell r="B100" t="str">
            <v>098</v>
          </cell>
        </row>
        <row r="101">
          <cell r="B101" t="str">
            <v>099</v>
          </cell>
        </row>
        <row r="102">
          <cell r="B102">
            <v>100</v>
          </cell>
        </row>
        <row r="103">
          <cell r="B103">
            <v>101</v>
          </cell>
        </row>
        <row r="104">
          <cell r="B104">
            <v>104</v>
          </cell>
        </row>
        <row r="105">
          <cell r="B105">
            <v>105</v>
          </cell>
        </row>
        <row r="106">
          <cell r="B106">
            <v>106</v>
          </cell>
        </row>
        <row r="107">
          <cell r="B107">
            <v>107</v>
          </cell>
        </row>
        <row r="108">
          <cell r="B108">
            <v>108</v>
          </cell>
        </row>
        <row r="109">
          <cell r="B109">
            <v>109</v>
          </cell>
        </row>
        <row r="110">
          <cell r="B110">
            <v>110</v>
          </cell>
        </row>
        <row r="111">
          <cell r="B111">
            <v>111</v>
          </cell>
        </row>
        <row r="112">
          <cell r="B112">
            <v>112</v>
          </cell>
        </row>
        <row r="113">
          <cell r="B113">
            <v>113</v>
          </cell>
        </row>
        <row r="114">
          <cell r="B114">
            <v>114</v>
          </cell>
        </row>
        <row r="115">
          <cell r="B115">
            <v>115</v>
          </cell>
        </row>
        <row r="116">
          <cell r="B116">
            <v>117</v>
          </cell>
        </row>
        <row r="117">
          <cell r="B117">
            <v>118</v>
          </cell>
        </row>
        <row r="118">
          <cell r="B118">
            <v>119</v>
          </cell>
        </row>
        <row r="119">
          <cell r="B119">
            <v>120</v>
          </cell>
        </row>
        <row r="120">
          <cell r="B120">
            <v>122</v>
          </cell>
        </row>
        <row r="121">
          <cell r="B121">
            <v>400</v>
          </cell>
        </row>
        <row r="122">
          <cell r="B122">
            <v>901</v>
          </cell>
        </row>
        <row r="123">
          <cell r="B123">
            <v>902</v>
          </cell>
        </row>
      </sheetData>
      <sheetData sheetId="17"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ланГЗ для МФ"/>
      <sheetName val="Фонд"/>
      <sheetName val="ФКРБ"/>
      <sheetName val="ЭКРБ"/>
      <sheetName val="Источник финансирования"/>
      <sheetName val="КПВЭД"/>
      <sheetName val="Способ закупки"/>
      <sheetName val="Вид предмета"/>
      <sheetName val="ОКЕИ"/>
      <sheetName val="Месяцы"/>
      <sheetName val="КАТО"/>
      <sheetName val="Служебный ФКРБ"/>
      <sheetName val="Год"/>
      <sheetName val="свод1-2015"/>
      <sheetName val="свод-2015"/>
      <sheetName val="ЦКБ-2015"/>
      <sheetName val="КРК-2015"/>
    </sheetNames>
    <sheetDataSet>
      <sheetData sheetId="0" refreshError="1"/>
      <sheetData sheetId="1" refreshError="1"/>
      <sheetData sheetId="2" refreshError="1"/>
      <sheetData sheetId="3">
        <row r="1">
          <cell r="A1" t="str">
            <v>111 Оплата труда</v>
          </cell>
        </row>
        <row r="2">
          <cell r="A2" t="str">
            <v xml:space="preserve">113 Компенсационные выплаты </v>
          </cell>
        </row>
        <row r="3">
          <cell r="A3" t="str">
            <v>114 Дополнительно установленные обязательные пенсионные взносы судей и обязательные пенсионные взносы военнослужащих, сотрудников органов внутренних дел, Комитета уголовно-исполнительной системы Республики Казахстан, органов финансовой полиции и государст</v>
          </cell>
        </row>
        <row r="4">
          <cell r="A4" t="str">
            <v>121 Социальный налог</v>
          </cell>
        </row>
        <row r="5">
          <cell r="A5" t="str">
            <v>122 Социальные отчисления в Государственный фонд социального страхования</v>
          </cell>
        </row>
        <row r="6">
          <cell r="A6" t="str">
            <v xml:space="preserve">125 Взносы на обязательное страхование </v>
          </cell>
        </row>
        <row r="7">
          <cell r="A7" t="str">
            <v>131 Приобретение продуктов питания</v>
          </cell>
        </row>
        <row r="8">
          <cell r="A8" t="str">
            <v>132 Приобретение медикаментов и прочих средств медицинского назначения</v>
          </cell>
        </row>
        <row r="9">
          <cell r="A9" t="str">
            <v>134 Приобретение, пошив и ремонт предметов вещевого имущества и другого форменного и специального обмундирования</v>
          </cell>
        </row>
        <row r="10">
          <cell r="A10" t="str">
            <v>135 Приобретение особого оборудования и материалов</v>
          </cell>
        </row>
        <row r="11">
          <cell r="A11" t="str">
            <v>139 Приобретение прочих товаров</v>
          </cell>
        </row>
        <row r="12">
          <cell r="A12" t="str">
            <v>141 Оплата коммунальных услуг</v>
          </cell>
        </row>
        <row r="13">
          <cell r="A13" t="str">
            <v>142 Оплата услуг связи</v>
          </cell>
        </row>
        <row r="14">
          <cell r="A14" t="str">
            <v>143 Оплата транспортных услуг</v>
          </cell>
        </row>
        <row r="15">
          <cell r="A15" t="str">
            <v>147 Оплата аренды за помещение</v>
          </cell>
        </row>
        <row r="16">
          <cell r="A16" t="str">
            <v>148 Оплата услуг в рамках государственного социального заказа</v>
          </cell>
        </row>
        <row r="17">
          <cell r="A17" t="str">
            <v>149 Прочие услуги и работы</v>
          </cell>
        </row>
        <row r="18">
          <cell r="A18" t="str">
            <v>151 Командировки и служебные разъезды внутри страны</v>
          </cell>
        </row>
        <row r="19">
          <cell r="A19" t="str">
            <v>152 Командировки и служебные разъезды за пределы страны</v>
          </cell>
        </row>
        <row r="20">
          <cell r="A20" t="str">
            <v>153 Затраты фонда всеобщего обязательного среднего образования</v>
          </cell>
        </row>
        <row r="21">
          <cell r="A21" t="str">
            <v>155 Исполнение исполнительных документов, судебных актов</v>
          </cell>
        </row>
        <row r="22">
          <cell r="A22" t="str">
            <v>157 Особые затраты</v>
          </cell>
        </row>
        <row r="23">
          <cell r="A23" t="str">
            <v>159 Прочие текущие затраты</v>
          </cell>
        </row>
        <row r="24">
          <cell r="A24" t="str">
            <v xml:space="preserve">211 Выплаты вознаграждений  по внутренним займам </v>
          </cell>
        </row>
        <row r="25">
          <cell r="A25" t="str">
            <v>212 Выплаты вознаграждений по займам, полученным из республиканского бюджета местными исполнительными органами</v>
          </cell>
        </row>
        <row r="26">
          <cell r="A26" t="str">
            <v xml:space="preserve">213 Выплаты вознаграждений по опреациям управления рисками </v>
          </cell>
        </row>
        <row r="27">
          <cell r="A27" t="str">
            <v>221 Выплаты вознаграждений по внешним займам Правительства Республики Казахстан</v>
          </cell>
        </row>
        <row r="28">
          <cell r="A28" t="str">
            <v xml:space="preserve">311 Субсидии юридическим лицам, в том числе крестьянским (фермерским) хозяйствам </v>
          </cell>
        </row>
        <row r="29">
          <cell r="A29" t="str">
            <v>332 Трансферты физическим лицам</v>
          </cell>
        </row>
        <row r="30">
          <cell r="A30" t="str">
            <v>333 Пенсии</v>
          </cell>
        </row>
        <row r="31">
          <cell r="A31" t="str">
            <v>334 Стипендии</v>
          </cell>
        </row>
        <row r="32">
          <cell r="A32" t="str">
            <v>341 Субвенции</v>
          </cell>
        </row>
        <row r="33">
          <cell r="A33" t="str">
            <v>342 Бюджетные изъятия</v>
          </cell>
        </row>
        <row r="34">
          <cell r="A34" t="str">
            <v>349 Прочие текущие трансферты другим уровням государственного управления</v>
          </cell>
        </row>
        <row r="35">
          <cell r="A35" t="str">
            <v>351 Текущие трансферты организациям за границу</v>
          </cell>
        </row>
        <row r="36">
          <cell r="A36" t="str">
            <v>369 Различные прочие текущие трансферты</v>
          </cell>
        </row>
        <row r="37">
          <cell r="A37" t="str">
            <v>411 Приобретение товаров относящихся к основным средствам</v>
          </cell>
        </row>
        <row r="38">
          <cell r="A38" t="str">
            <v>412 Приобретение помещений, зданий и сооружений</v>
          </cell>
        </row>
        <row r="39">
          <cell r="A39" t="str">
            <v>421 Строительство зданий и сооружений</v>
          </cell>
        </row>
        <row r="40">
          <cell r="A40" t="str">
            <v>422 Строительство дорог</v>
          </cell>
        </row>
        <row r="41">
          <cell r="A41" t="str">
            <v xml:space="preserve">423 Строительство и доставка судов </v>
          </cell>
        </row>
        <row r="42">
          <cell r="A42" t="str">
            <v>431 Капитальный ремонт помещений, зданий, сооружений</v>
          </cell>
        </row>
        <row r="43">
          <cell r="A43" t="str">
            <v>432 Капитальный ремонт дорог</v>
          </cell>
        </row>
        <row r="44">
          <cell r="A44" t="str">
            <v>439 Капитальный ремонт других объектов</v>
          </cell>
        </row>
        <row r="45">
          <cell r="A45" t="str">
            <v>451 Приобретение земли</v>
          </cell>
        </row>
        <row r="46">
          <cell r="A46" t="str">
            <v>452 Приобретение нематериальных активов</v>
          </cell>
        </row>
        <row r="47">
          <cell r="A47" t="str">
            <v>461 Капитальные трансферты юридическим лицам</v>
          </cell>
        </row>
        <row r="48">
          <cell r="A48" t="str">
            <v>464 Капитальные трансферты другим уровням государственного управления</v>
          </cell>
        </row>
        <row r="49">
          <cell r="A49" t="str">
            <v>471 Капитальные трансферты международным организациям и правительствам иностранных государств</v>
          </cell>
        </row>
        <row r="50">
          <cell r="A50" t="str">
            <v>472 Капитальные трансферты на оплату обучения стипендиатов за рубежом</v>
          </cell>
        </row>
        <row r="51">
          <cell r="A51" t="str">
            <v>511 Бюджетные кредиты местным исполнительным органам</v>
          </cell>
        </row>
        <row r="52">
          <cell r="A52" t="str">
            <v>512 Бюджетные кредиты банкам-заемщикам</v>
          </cell>
        </row>
        <row r="53">
          <cell r="A53" t="str">
            <v>514 Бюджетные кредиты физическим лицам</v>
          </cell>
        </row>
        <row r="54">
          <cell r="A54" t="str">
            <v>519 Прочие внутренние бюджетные кредиты</v>
          </cell>
        </row>
        <row r="55">
          <cell r="A55" t="str">
            <v>521 Бюджетные кредиты иностранным государствам</v>
          </cell>
        </row>
        <row r="56">
          <cell r="A56" t="str">
            <v>531 Поручительство государства</v>
          </cell>
        </row>
        <row r="57">
          <cell r="A57" t="str">
            <v>541 Государственная гарантия</v>
          </cell>
        </row>
        <row r="58">
          <cell r="A58" t="str">
            <v>611 Приобретение долей участия, ценных бумаг юридических лиц</v>
          </cell>
        </row>
        <row r="59">
          <cell r="A59" t="str">
            <v>612 Формирование и увеличение уставных капиталов государственных предприятий</v>
          </cell>
        </row>
        <row r="60">
          <cell r="A60" t="str">
            <v>621 Приобретение акций международных организаций</v>
          </cell>
        </row>
        <row r="61">
          <cell r="A61" t="str">
            <v>711 Погашение основного долга перед вышестоящим бюджетом</v>
          </cell>
        </row>
        <row r="62">
          <cell r="A62" t="str">
            <v>712 Погашение основного долга по государственным эмиссионным ценным бумагам, размещенным на  внутреннем рынке</v>
          </cell>
        </row>
        <row r="63">
          <cell r="A63" t="str">
            <v>713 Погашение основного долга по внутренним договорам займа</v>
          </cell>
        </row>
        <row r="64">
          <cell r="A64" t="str">
            <v>721 Погашение основного долга по государственным эмиссионным ценным бумагам, размещенным на внешнем рынке</v>
          </cell>
        </row>
        <row r="65">
          <cell r="A65" t="str">
            <v>722 Погашение основного долга по внешним договорам займа</v>
          </cell>
        </row>
      </sheetData>
      <sheetData sheetId="4">
        <row r="1">
          <cell r="A1" t="str">
            <v>1 Бюджет</v>
          </cell>
        </row>
        <row r="2">
          <cell r="A2" t="str">
            <v>2 Внешние займы</v>
          </cell>
        </row>
        <row r="3">
          <cell r="A3" t="str">
            <v>3 Деньги от реализации ГУ товаров (работ, услуг), остающихся в их распоряжении</v>
          </cell>
        </row>
        <row r="4">
          <cell r="A4" t="str">
            <v>4 Спонсорская и благотворительная помощь</v>
          </cell>
        </row>
        <row r="5">
          <cell r="A5" t="str">
            <v>5 Временно размещенные деньги физических и юридических лиц</v>
          </cell>
        </row>
        <row r="6">
          <cell r="A6" t="str">
            <v>6 Аккредитивы</v>
          </cell>
        </row>
      </sheetData>
      <sheetData sheetId="5" refreshError="1"/>
      <sheetData sheetId="6">
        <row r="1">
          <cell r="A1" t="str">
            <v>01 Конкурс</v>
          </cell>
        </row>
        <row r="2">
          <cell r="A2" t="str">
            <v>02 Конкурс посредством электронных закупок</v>
          </cell>
        </row>
        <row r="3">
          <cell r="A3" t="str">
            <v>03 Запрос ценовых предложений</v>
          </cell>
        </row>
        <row r="4">
          <cell r="A4" t="str">
            <v>04 Запрос ценовых предложений посредством электронных закупок</v>
          </cell>
        </row>
        <row r="5">
          <cell r="A5" t="str">
            <v>05 Из одного источника</v>
          </cell>
        </row>
        <row r="6">
          <cell r="A6" t="str">
            <v>06 Из одного источника посредством электронных закупок</v>
          </cell>
        </row>
        <row r="7">
          <cell r="A7" t="str">
            <v xml:space="preserve">07 На организованных электронных торгах </v>
          </cell>
        </row>
        <row r="8">
          <cell r="A8" t="str">
            <v xml:space="preserve">08 Через открытые товарные биржи </v>
          </cell>
        </row>
        <row r="9">
          <cell r="A9" t="str">
            <v xml:space="preserve">09 Особый порядок </v>
          </cell>
        </row>
        <row r="10">
          <cell r="A10" t="str">
            <v>10 Специальный порядок</v>
          </cell>
        </row>
        <row r="11">
          <cell r="A11" t="str">
            <v>11 Без применения норм Закона (статья 4 Закона «О государственных закупках»)</v>
          </cell>
        </row>
      </sheetData>
      <sheetData sheetId="7" refreshError="1"/>
      <sheetData sheetId="8"/>
      <sheetData sheetId="9">
        <row r="1">
          <cell r="A1" t="str">
            <v>01 Январь</v>
          </cell>
        </row>
        <row r="2">
          <cell r="A2" t="str">
            <v>02 Февраль</v>
          </cell>
        </row>
        <row r="3">
          <cell r="A3" t="str">
            <v xml:space="preserve">03 Март </v>
          </cell>
        </row>
        <row r="4">
          <cell r="A4" t="str">
            <v>04 Апрель</v>
          </cell>
        </row>
        <row r="5">
          <cell r="A5" t="str">
            <v>05 Май</v>
          </cell>
        </row>
        <row r="6">
          <cell r="A6" t="str">
            <v>06 Июнь</v>
          </cell>
        </row>
        <row r="7">
          <cell r="A7" t="str">
            <v>07 Июль</v>
          </cell>
        </row>
        <row r="8">
          <cell r="A8" t="str">
            <v>08 Август</v>
          </cell>
        </row>
        <row r="9">
          <cell r="A9" t="str">
            <v>09 Сентябрь</v>
          </cell>
        </row>
        <row r="10">
          <cell r="A10" t="str">
            <v>10 Октябрь</v>
          </cell>
        </row>
        <row r="11">
          <cell r="A11" t="str">
            <v>11 Ноябрь</v>
          </cell>
        </row>
        <row r="12">
          <cell r="A12" t="str">
            <v>12 Декабрь</v>
          </cell>
        </row>
      </sheetData>
      <sheetData sheetId="10"/>
      <sheetData sheetId="11"/>
      <sheetData sheetId="12" refreshError="1"/>
      <sheetData sheetId="13" refreshError="1"/>
      <sheetData sheetId="14" refreshError="1"/>
      <sheetData sheetId="15" refreshError="1"/>
      <sheetData sheetId="16"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вод"/>
      <sheetName val="ГД"/>
      <sheetName val="33333"/>
      <sheetName val="Фонд"/>
      <sheetName val="ФКРБ"/>
      <sheetName val="ЭКРБ"/>
      <sheetName val="Источник финансирования"/>
      <sheetName val="КПВЭД"/>
      <sheetName val="Способ закупки"/>
      <sheetName val="Вид предмета"/>
      <sheetName val="ОКЕИ"/>
      <sheetName val="Месяцы"/>
      <sheetName val="КАТО"/>
      <sheetName val="Служебный ФКРБ"/>
      <sheetName val="Год"/>
      <sheetName val="Тип пункта плана"/>
      <sheetName val="_2"/>
    </sheetNames>
    <sheetDataSet>
      <sheetData sheetId="0" refreshError="1"/>
      <sheetData sheetId="1" refreshError="1"/>
      <sheetData sheetId="2" refreshError="1"/>
      <sheetData sheetId="3"/>
      <sheetData sheetId="4" refreshError="1"/>
      <sheetData sheetId="5" refreshError="1"/>
      <sheetData sheetId="6"/>
      <sheetData sheetId="7" refreshError="1"/>
      <sheetData sheetId="8"/>
      <sheetData sheetId="9" refreshError="1"/>
      <sheetData sheetId="10">
        <row r="2">
          <cell r="A2" t="str">
            <v>5122 Автодни</v>
          </cell>
        </row>
        <row r="3">
          <cell r="A3" t="str">
            <v>077 Акр</v>
          </cell>
        </row>
        <row r="4">
          <cell r="A4" t="str">
            <v>260 Ампер</v>
          </cell>
        </row>
        <row r="5">
          <cell r="A5" t="str">
            <v>263 Ампер-час</v>
          </cell>
        </row>
        <row r="6">
          <cell r="A6" t="str">
            <v>870 Ампула</v>
          </cell>
        </row>
        <row r="7">
          <cell r="A7" t="str">
            <v>109 Ар</v>
          </cell>
        </row>
        <row r="8">
          <cell r="A8" t="str">
            <v>301 Атмосфера техническая</v>
          </cell>
        </row>
        <row r="9">
          <cell r="A9" t="str">
            <v>300 Атмосфера физическая</v>
          </cell>
        </row>
        <row r="10">
          <cell r="A10" t="str">
            <v>255 Байт</v>
          </cell>
        </row>
        <row r="11">
          <cell r="A11" t="str">
            <v>881 Банка условная</v>
          </cell>
        </row>
        <row r="12">
          <cell r="A12" t="str">
            <v>309 Бар</v>
          </cell>
        </row>
        <row r="13">
          <cell r="A13" t="str">
            <v>146 Баррель (нефтяной) США</v>
          </cell>
        </row>
        <row r="14">
          <cell r="A14" t="str">
            <v>151 Баррель сухой США</v>
          </cell>
        </row>
        <row r="15">
          <cell r="A15" t="str">
            <v>323 Беккерель</v>
          </cell>
        </row>
        <row r="16">
          <cell r="A16" t="str">
            <v>254 Бит</v>
          </cell>
        </row>
        <row r="17">
          <cell r="A17" t="str">
            <v>616 Бобина</v>
          </cell>
        </row>
        <row r="18">
          <cell r="A18" t="str">
            <v>258 Бод</v>
          </cell>
        </row>
        <row r="19">
          <cell r="A19" t="str">
            <v>868 Бутылка</v>
          </cell>
        </row>
        <row r="20">
          <cell r="A20" t="str">
            <v>140 Бушель СК</v>
          </cell>
        </row>
        <row r="21">
          <cell r="A21" t="str">
            <v>150 Бушель США</v>
          </cell>
        </row>
        <row r="22">
          <cell r="A22" t="str">
            <v>229 Вар</v>
          </cell>
        </row>
        <row r="23">
          <cell r="A23" t="str">
            <v>212 Ватт</v>
          </cell>
        </row>
        <row r="24">
          <cell r="A24" t="str">
            <v>243 Ватт-час</v>
          </cell>
        </row>
        <row r="25">
          <cell r="A25" t="str">
            <v>324 Вебер</v>
          </cell>
        </row>
        <row r="26">
          <cell r="A26" t="str">
            <v>5139 Взлетно-посадочная полоса</v>
          </cell>
        </row>
        <row r="27">
          <cell r="A27" t="str">
            <v>184 Водоизмещение</v>
          </cell>
        </row>
        <row r="28">
          <cell r="A28" t="str">
            <v>222 Вольт</v>
          </cell>
        </row>
        <row r="29">
          <cell r="A29" t="str">
            <v>226 Вольт-ампер</v>
          </cell>
        </row>
        <row r="30">
          <cell r="A30" t="str">
            <v>145 Галлон жидкостный США</v>
          </cell>
        </row>
        <row r="31">
          <cell r="A31" t="str">
            <v>139 Галлон СК</v>
          </cell>
        </row>
        <row r="32">
          <cell r="A32" t="str">
            <v>835 Галлон спирта установленной крепости</v>
          </cell>
        </row>
        <row r="33">
          <cell r="A33" t="str">
            <v>149 Галлон сухой США</v>
          </cell>
        </row>
        <row r="34">
          <cell r="A34" t="str">
            <v>059 Гектар</v>
          </cell>
        </row>
        <row r="35">
          <cell r="A35" t="str">
            <v>310 Гектобар</v>
          </cell>
        </row>
        <row r="36">
          <cell r="A36" t="str">
            <v>160 Гектограмм</v>
          </cell>
        </row>
        <row r="37">
          <cell r="A37" t="str">
            <v>122 Гектолитр</v>
          </cell>
        </row>
        <row r="38">
          <cell r="A38" t="str">
            <v>833 Гектолитр чистого спирта</v>
          </cell>
        </row>
        <row r="39">
          <cell r="A39" t="str">
            <v>017 Гектометр</v>
          </cell>
        </row>
        <row r="40">
          <cell r="A40" t="str">
            <v>287 Генри</v>
          </cell>
        </row>
        <row r="41">
          <cell r="A41" t="str">
            <v>290 Герц</v>
          </cell>
        </row>
        <row r="42">
          <cell r="A42" t="str">
            <v>302 Гигабеккерель</v>
          </cell>
        </row>
        <row r="43">
          <cell r="A43" t="str">
            <v>233 Гигакалория</v>
          </cell>
        </row>
        <row r="44">
          <cell r="A44" t="str">
            <v>238 Гигакалория в час</v>
          </cell>
        </row>
        <row r="45">
          <cell r="A45" t="str">
            <v>366 Год</v>
          </cell>
        </row>
        <row r="46">
          <cell r="A46" t="str">
            <v>836 Голова</v>
          </cell>
        </row>
        <row r="47">
          <cell r="A47" t="str">
            <v>849 Голова условная</v>
          </cell>
        </row>
        <row r="48">
          <cell r="A48" t="str">
            <v>281 Градус Фаренгейта</v>
          </cell>
        </row>
        <row r="49">
          <cell r="A49" t="str">
            <v>280 Градус Цельсия</v>
          </cell>
        </row>
        <row r="50">
          <cell r="A50" t="str">
            <v>163 Грамм</v>
          </cell>
        </row>
        <row r="51">
          <cell r="A51" t="str">
            <v>306 Грамм делящихся изотопов</v>
          </cell>
        </row>
        <row r="52">
          <cell r="A52" t="str">
            <v>510 Грамм на киловатт-час</v>
          </cell>
        </row>
        <row r="53">
          <cell r="A53" t="str">
            <v>189 Гран СК, США</v>
          </cell>
        </row>
        <row r="54">
          <cell r="A54" t="str">
            <v>398 Гривна украинская</v>
          </cell>
        </row>
        <row r="55">
          <cell r="A55" t="str">
            <v>638 Гросс</v>
          </cell>
        </row>
        <row r="56">
          <cell r="A56" t="str">
            <v>731 Гросс большой</v>
          </cell>
        </row>
        <row r="57">
          <cell r="A57" t="str">
            <v>185 Грузоподъемность в метрических тоннах</v>
          </cell>
        </row>
        <row r="58">
          <cell r="A58" t="str">
            <v>730 Два десятка</v>
          </cell>
        </row>
        <row r="59">
          <cell r="A59" t="str">
            <v>5133 Двадцать процентов</v>
          </cell>
        </row>
        <row r="60">
          <cell r="A60" t="str">
            <v>5132 Двадцать четыре штуки</v>
          </cell>
        </row>
        <row r="61">
          <cell r="A61" t="str">
            <v>5131 Двадцать штук</v>
          </cell>
        </row>
        <row r="62">
          <cell r="A62" t="str">
            <v>361 Декада</v>
          </cell>
        </row>
        <row r="63">
          <cell r="A63" t="str">
            <v>116 Декалитр</v>
          </cell>
        </row>
        <row r="64">
          <cell r="A64" t="str">
            <v>368 Десятилетие</v>
          </cell>
        </row>
        <row r="65">
          <cell r="A65" t="str">
            <v>5123 Десяток</v>
          </cell>
        </row>
        <row r="66">
          <cell r="A66" t="str">
            <v>5040 Десять миллилитров</v>
          </cell>
        </row>
        <row r="67">
          <cell r="A67" t="str">
            <v>732 Десять пар</v>
          </cell>
        </row>
        <row r="68">
          <cell r="A68" t="str">
            <v>5104 Десять таблеток</v>
          </cell>
        </row>
        <row r="69">
          <cell r="A69" t="str">
            <v>454 Десять тысяч тонно-километров брутто</v>
          </cell>
        </row>
        <row r="70">
          <cell r="A70" t="str">
            <v>118 Децилитр</v>
          </cell>
        </row>
        <row r="71">
          <cell r="A71" t="str">
            <v>005 Дециметр</v>
          </cell>
        </row>
        <row r="72">
          <cell r="A72" t="str">
            <v>053 Дециметр квадратный</v>
          </cell>
        </row>
        <row r="73">
          <cell r="A73" t="str">
            <v>136 Джилл СК</v>
          </cell>
        </row>
        <row r="74">
          <cell r="A74" t="str">
            <v>142 Джилл США</v>
          </cell>
        </row>
        <row r="75">
          <cell r="A75" t="str">
            <v>271 Джоуль</v>
          </cell>
        </row>
        <row r="76">
          <cell r="A76" t="str">
            <v>285 Диоптрия</v>
          </cell>
        </row>
        <row r="77">
          <cell r="A77" t="str">
            <v>639 Доза</v>
          </cell>
        </row>
        <row r="78">
          <cell r="A78" t="str">
            <v>5100 Долларов США</v>
          </cell>
        </row>
        <row r="79">
          <cell r="A79" t="str">
            <v>899 Домохозяйство</v>
          </cell>
        </row>
        <row r="80">
          <cell r="A80" t="str">
            <v>455 Драм армянский</v>
          </cell>
        </row>
        <row r="81">
          <cell r="A81" t="str">
            <v>188 Драхма СК (1,771745 г)</v>
          </cell>
        </row>
        <row r="82">
          <cell r="A82" t="str">
            <v>199 Драхма СК (3,887935 г)</v>
          </cell>
        </row>
        <row r="83">
          <cell r="A83" t="str">
            <v>200 Драхма США</v>
          </cell>
        </row>
        <row r="84">
          <cell r="A84" t="str">
            <v>641 Дюжина</v>
          </cell>
        </row>
        <row r="85">
          <cell r="A85" t="str">
            <v>733 Дюжина пар</v>
          </cell>
        </row>
        <row r="86">
          <cell r="A86" t="str">
            <v>737 Дюжина рулонов</v>
          </cell>
        </row>
        <row r="87">
          <cell r="A87" t="str">
            <v>780 Дюжина упаковок</v>
          </cell>
        </row>
        <row r="88">
          <cell r="A88" t="str">
            <v>740 Дюжина штук</v>
          </cell>
        </row>
        <row r="89">
          <cell r="A89" t="str">
            <v>039 Дюйм</v>
          </cell>
        </row>
        <row r="90">
          <cell r="A90" t="str">
            <v>071 Дюйм квадратный</v>
          </cell>
        </row>
        <row r="91">
          <cell r="A91" t="str">
            <v>131 Дюйм кубический</v>
          </cell>
        </row>
        <row r="92">
          <cell r="A92" t="str">
            <v>642 Единица</v>
          </cell>
        </row>
        <row r="93">
          <cell r="A93" t="str">
            <v>851 Единица международная</v>
          </cell>
        </row>
        <row r="94">
          <cell r="A94" t="str">
            <v>275 Единица тепловая Британская</v>
          </cell>
        </row>
        <row r="95">
          <cell r="A95" t="str">
            <v>876 Единица условная</v>
          </cell>
        </row>
        <row r="96">
          <cell r="A96" t="str">
            <v>560 Заработная плата минимальная</v>
          </cell>
        </row>
        <row r="97">
          <cell r="A97" t="str">
            <v>321 Зиверт</v>
          </cell>
        </row>
        <row r="98">
          <cell r="A98" t="str">
            <v>922 Знак</v>
          </cell>
        </row>
        <row r="99">
          <cell r="A99" t="str">
            <v>657 Изделие</v>
          </cell>
        </row>
        <row r="100">
          <cell r="A100" t="str">
            <v>236 Калория в час</v>
          </cell>
        </row>
        <row r="101">
          <cell r="A101" t="str">
            <v>5137 Каналы телефонных станций</v>
          </cell>
        </row>
        <row r="102">
          <cell r="A102" t="str">
            <v>282 Кандела</v>
          </cell>
        </row>
        <row r="103">
          <cell r="A103" t="str">
            <v>162 Карат метрический</v>
          </cell>
        </row>
        <row r="104">
          <cell r="A104" t="str">
            <v>889 Катушка условная</v>
          </cell>
        </row>
        <row r="105">
          <cell r="A105" t="str">
            <v>5105 Кбит/секунду</v>
          </cell>
        </row>
        <row r="106">
          <cell r="A106" t="str">
            <v>388 Квадрильон рублей российских</v>
          </cell>
        </row>
        <row r="107">
          <cell r="A107" t="str">
            <v>144 Кварта жидкостная США</v>
          </cell>
        </row>
        <row r="108">
          <cell r="A108" t="str">
            <v>138 Кварта СК</v>
          </cell>
        </row>
        <row r="109">
          <cell r="A109" t="str">
            <v>148 Кварта сухая США</v>
          </cell>
        </row>
        <row r="110">
          <cell r="A110" t="str">
            <v>364 Квартал</v>
          </cell>
        </row>
        <row r="111">
          <cell r="A111" t="str">
            <v>191 Квартер СК</v>
          </cell>
        </row>
        <row r="112">
          <cell r="A112" t="str">
            <v>909 Квартира</v>
          </cell>
        </row>
        <row r="113">
          <cell r="A113" t="str">
            <v>802 Квинтильон штук (Европа)</v>
          </cell>
        </row>
        <row r="114">
          <cell r="A114" t="str">
            <v>288 Кельвин</v>
          </cell>
        </row>
        <row r="115">
          <cell r="A115" t="str">
            <v>256 Килобайт</v>
          </cell>
        </row>
        <row r="116">
          <cell r="A116" t="str">
            <v>312 Килобар</v>
          </cell>
        </row>
        <row r="117">
          <cell r="A117" t="str">
            <v>230 Киловар</v>
          </cell>
        </row>
        <row r="118">
          <cell r="A118" t="str">
            <v>214 Киловатт</v>
          </cell>
        </row>
        <row r="119">
          <cell r="A119" t="str">
            <v>245 Киловатт-час</v>
          </cell>
        </row>
        <row r="120">
          <cell r="A120" t="str">
            <v>223 Киловольт</v>
          </cell>
        </row>
        <row r="121">
          <cell r="A121" t="str">
            <v>227 Киловольт-ампер</v>
          </cell>
        </row>
        <row r="122">
          <cell r="A122" t="str">
            <v>248 Киловольт-ампер реактивный</v>
          </cell>
        </row>
        <row r="123">
          <cell r="A123" t="str">
            <v>291 Килогерц</v>
          </cell>
        </row>
        <row r="124">
          <cell r="A124" t="str">
            <v>166 Килограмм</v>
          </cell>
        </row>
        <row r="125">
          <cell r="A125" t="str">
            <v>845 Килограмм 90 %-ного сухого вещества</v>
          </cell>
        </row>
        <row r="126">
          <cell r="A126" t="str">
            <v>861 Килограмм азота</v>
          </cell>
        </row>
        <row r="127">
          <cell r="A127" t="str">
            <v>499 Килограмм в секунду</v>
          </cell>
        </row>
        <row r="128">
          <cell r="A128" t="str">
            <v>859 Килограмм гидроксида калия</v>
          </cell>
        </row>
        <row r="129">
          <cell r="A129" t="str">
            <v>863 Килограмм гидроксида натрия</v>
          </cell>
        </row>
        <row r="130">
          <cell r="A130" t="str">
            <v>511 Килограмм на гигакалорию</v>
          </cell>
        </row>
        <row r="131">
          <cell r="A131" t="str">
            <v>316 Килограмм на кубический метр</v>
          </cell>
        </row>
        <row r="132">
          <cell r="A132" t="str">
            <v>852 Килограмм оксида калия</v>
          </cell>
        </row>
        <row r="133">
          <cell r="A133" t="str">
            <v>841 Килограмм пероксида водорода</v>
          </cell>
        </row>
        <row r="134">
          <cell r="A134" t="str">
            <v>865 Килограмм пятиокиси фосфора</v>
          </cell>
        </row>
        <row r="135">
          <cell r="A135" t="str">
            <v>867 Килограмм урана</v>
          </cell>
        </row>
        <row r="136">
          <cell r="A136" t="str">
            <v>273 Килоджоуль</v>
          </cell>
        </row>
        <row r="137">
          <cell r="A137" t="str">
            <v>232 Килокалория</v>
          </cell>
        </row>
        <row r="138">
          <cell r="A138" t="str">
            <v>237 Килокалория в час</v>
          </cell>
        </row>
        <row r="139">
          <cell r="A139" t="str">
            <v>008 Километр (тысяча метров)</v>
          </cell>
        </row>
        <row r="140">
          <cell r="A140" t="str">
            <v>333 Километр в час</v>
          </cell>
        </row>
        <row r="141">
          <cell r="A141" t="str">
            <v>061 Километр квадратный</v>
          </cell>
        </row>
        <row r="142">
          <cell r="A142" t="str">
            <v>049 Километр условных труб</v>
          </cell>
        </row>
        <row r="143">
          <cell r="A143" t="str">
            <v>297 Килопаскаль</v>
          </cell>
        </row>
        <row r="144">
          <cell r="A144" t="str">
            <v>170 Килотонна</v>
          </cell>
        </row>
        <row r="145">
          <cell r="A145" t="str">
            <v>893 Кирпич условный</v>
          </cell>
        </row>
        <row r="146">
          <cell r="A146" t="str">
            <v>911 Койка</v>
          </cell>
        </row>
        <row r="147">
          <cell r="A147" t="str">
            <v>5106 Койко-сутки</v>
          </cell>
        </row>
        <row r="148">
          <cell r="A148" t="str">
            <v>839 Комплект</v>
          </cell>
        </row>
        <row r="149">
          <cell r="A149" t="str">
            <v>153 Корд</v>
          </cell>
        </row>
        <row r="150">
          <cell r="A150" t="str">
            <v>647 Кормовая единица</v>
          </cell>
        </row>
        <row r="151">
          <cell r="A151" t="str">
            <v>820 Крепость спирта по массе</v>
          </cell>
        </row>
        <row r="152">
          <cell r="A152" t="str">
            <v>821 Крепость спирта по объему</v>
          </cell>
        </row>
        <row r="153">
          <cell r="A153" t="str">
            <v>270 Кулон</v>
          </cell>
        </row>
        <row r="154">
          <cell r="A154" t="str">
            <v>349 Кулон на килограмм</v>
          </cell>
        </row>
        <row r="155">
          <cell r="A155" t="str">
            <v>884 Кусок условный</v>
          </cell>
        </row>
        <row r="156">
          <cell r="A156" t="str">
            <v>305 Кюри</v>
          </cell>
        </row>
        <row r="157">
          <cell r="A157" t="str">
            <v>438 Лари грузинский</v>
          </cell>
        </row>
        <row r="158">
          <cell r="A158" t="str">
            <v>431 Лей молдавский</v>
          </cell>
        </row>
        <row r="159">
          <cell r="A159" t="str">
            <v>625 Лист</v>
          </cell>
        </row>
        <row r="160">
          <cell r="A160" t="str">
            <v>918 Лист авторский</v>
          </cell>
        </row>
        <row r="161">
          <cell r="A161" t="str">
            <v>920 Лист печатный</v>
          </cell>
        </row>
        <row r="162">
          <cell r="A162" t="str">
            <v>921 Лист учетно-издательский</v>
          </cell>
        </row>
        <row r="163">
          <cell r="A163" t="str">
            <v>112 Литр (куб. дм.)</v>
          </cell>
        </row>
        <row r="164">
          <cell r="A164" t="str">
            <v>5127 Литр в смену</v>
          </cell>
        </row>
        <row r="165">
          <cell r="A165" t="str">
            <v>831 Литр чистого спирта</v>
          </cell>
        </row>
        <row r="166">
          <cell r="A166" t="str">
            <v>251 Лошадиная сила</v>
          </cell>
        </row>
        <row r="167">
          <cell r="A167" t="str">
            <v>283 Люкс</v>
          </cell>
        </row>
        <row r="168">
          <cell r="A168" t="str">
            <v>284 Люмен</v>
          </cell>
        </row>
        <row r="169">
          <cell r="A169" t="str">
            <v>462 Манат азербайджанский</v>
          </cell>
        </row>
        <row r="170">
          <cell r="A170" t="str">
            <v>483 Манат туркменский</v>
          </cell>
        </row>
        <row r="171">
          <cell r="A171" t="str">
            <v>5136 Машины скорой помощи</v>
          </cell>
        </row>
        <row r="172">
          <cell r="A172" t="str">
            <v>257 Мегабайт</v>
          </cell>
        </row>
        <row r="173">
          <cell r="A173" t="str">
            <v>228 Мегавольт-ампер</v>
          </cell>
        </row>
        <row r="174">
          <cell r="A174" t="str">
            <v>292 Мегагерц</v>
          </cell>
        </row>
        <row r="175">
          <cell r="A175" t="str">
            <v>240 Мегакалория</v>
          </cell>
        </row>
        <row r="176">
          <cell r="A176" t="str">
            <v>563 Мегакалория на тысячу кубических метров-сутки-градус Цельсия</v>
          </cell>
        </row>
        <row r="177">
          <cell r="A177" t="str">
            <v>126 Мегалитр</v>
          </cell>
        </row>
        <row r="178">
          <cell r="A178" t="str">
            <v>298 Мегапаскаль</v>
          </cell>
        </row>
        <row r="179">
          <cell r="A179" t="str">
            <v>698 Место</v>
          </cell>
        </row>
        <row r="180">
          <cell r="A180" t="str">
            <v>421 Место пассажирское</v>
          </cell>
        </row>
        <row r="181">
          <cell r="A181" t="str">
            <v>906 Место посадочное</v>
          </cell>
        </row>
        <row r="182">
          <cell r="A182" t="str">
            <v>904 Место рабочее</v>
          </cell>
        </row>
        <row r="183">
          <cell r="A183" t="str">
            <v>902 Место ученическое</v>
          </cell>
        </row>
        <row r="184">
          <cell r="A184" t="str">
            <v>362 Месяц</v>
          </cell>
        </row>
        <row r="185">
          <cell r="A185" t="str">
            <v>006 Метр</v>
          </cell>
        </row>
        <row r="186">
          <cell r="A186" t="str">
            <v>328 Метр в секунду</v>
          </cell>
        </row>
        <row r="187">
          <cell r="A187" t="str">
            <v>231 Метр в час</v>
          </cell>
        </row>
        <row r="188">
          <cell r="A188" t="str">
            <v>055 Метр квадратный</v>
          </cell>
        </row>
        <row r="189">
          <cell r="A189" t="str">
            <v>084 Метр квадратный жилой площади</v>
          </cell>
        </row>
        <row r="190">
          <cell r="A190" t="str">
            <v>081 Метр квадратный общей площади</v>
          </cell>
        </row>
        <row r="191">
          <cell r="A191" t="str">
            <v>062 Метр квадратный условный</v>
          </cell>
        </row>
        <row r="192">
          <cell r="A192" t="str">
            <v>087 Метр квадратный учебно-лабораторных зданий</v>
          </cell>
        </row>
        <row r="193">
          <cell r="A193" t="str">
            <v>113 Метр кубический</v>
          </cell>
        </row>
        <row r="194">
          <cell r="A194" t="str">
            <v>596 Метр кубический в секунду</v>
          </cell>
        </row>
        <row r="195">
          <cell r="A195" t="str">
            <v>598 Метр кубический в час</v>
          </cell>
        </row>
        <row r="196">
          <cell r="A196" t="str">
            <v>134 Метр кубический вместимости</v>
          </cell>
        </row>
        <row r="197">
          <cell r="A197" t="str">
            <v>121 Метр кубический плотный</v>
          </cell>
        </row>
        <row r="198">
          <cell r="A198" t="str">
            <v>123 Метр кубический условный</v>
          </cell>
        </row>
        <row r="199">
          <cell r="A199" t="str">
            <v>335 Метр на секунду в квадрате</v>
          </cell>
        </row>
        <row r="200">
          <cell r="A200" t="str">
            <v>018 Метр погонный</v>
          </cell>
        </row>
        <row r="201">
          <cell r="A201" t="str">
            <v>021 Метр погонный проходки</v>
          </cell>
        </row>
        <row r="202">
          <cell r="A202" t="str">
            <v>020 Метр условный</v>
          </cell>
        </row>
        <row r="203">
          <cell r="A203" t="str">
            <v>5001 Метр условных труб</v>
          </cell>
        </row>
        <row r="204">
          <cell r="A204" t="str">
            <v>002 Микрометр</v>
          </cell>
        </row>
        <row r="205">
          <cell r="A205" t="str">
            <v>352 Микросекунда</v>
          </cell>
        </row>
        <row r="206">
          <cell r="A206" t="str">
            <v>318 Микрофарад</v>
          </cell>
        </row>
        <row r="207">
          <cell r="A207" t="str">
            <v>401 Миллиард гривен украинских</v>
          </cell>
        </row>
        <row r="208">
          <cell r="A208" t="str">
            <v>5103 Миллиард долларов США</v>
          </cell>
        </row>
        <row r="209">
          <cell r="A209" t="str">
            <v>458 Миллиард драмов армянских</v>
          </cell>
        </row>
        <row r="210">
          <cell r="A210" t="str">
            <v>249 Миллиард киловатт-часов</v>
          </cell>
        </row>
        <row r="211">
          <cell r="A211" t="str">
            <v>441 Миллиард лари грузинских</v>
          </cell>
        </row>
        <row r="212">
          <cell r="A212" t="str">
            <v>434 Миллиард леев молдавских</v>
          </cell>
        </row>
        <row r="213">
          <cell r="A213" t="str">
            <v>465 Миллиард манатов азербайджанских</v>
          </cell>
        </row>
        <row r="214">
          <cell r="A214" t="str">
            <v>486 Миллиард манатов туркменских</v>
          </cell>
        </row>
        <row r="215">
          <cell r="A215" t="str">
            <v>115 Миллиард метров кубических</v>
          </cell>
        </row>
        <row r="216">
          <cell r="A216" t="str">
            <v>408 Миллиард рублей белорусских</v>
          </cell>
        </row>
        <row r="217">
          <cell r="A217" t="str">
            <v>386 Миллиард рублей российских</v>
          </cell>
        </row>
        <row r="218">
          <cell r="A218" t="str">
            <v>575 Миллиард рублов таджикских</v>
          </cell>
        </row>
        <row r="219">
          <cell r="A219" t="str">
            <v>568 Миллиард сомов киргизских</v>
          </cell>
        </row>
        <row r="220">
          <cell r="A220" t="str">
            <v>479 Миллиард сумов узбекских</v>
          </cell>
        </row>
        <row r="221">
          <cell r="A221" t="str">
            <v>472 Миллиард тенге казахских</v>
          </cell>
        </row>
        <row r="222">
          <cell r="A222" t="str">
            <v>800 Миллиард штук</v>
          </cell>
        </row>
        <row r="223">
          <cell r="A223" t="str">
            <v>308 Миллибар</v>
          </cell>
        </row>
        <row r="224">
          <cell r="A224" t="str">
            <v>161 Миллиграмм</v>
          </cell>
        </row>
        <row r="225">
          <cell r="A225" t="str">
            <v>304 Милликюри</v>
          </cell>
        </row>
        <row r="226">
          <cell r="A226" t="str">
            <v>111 Миллилитр (куб. см.)</v>
          </cell>
        </row>
        <row r="227">
          <cell r="A227" t="str">
            <v>003 Миллиметр</v>
          </cell>
        </row>
        <row r="228">
          <cell r="A228" t="str">
            <v>337 Миллиметр водяного столба</v>
          </cell>
        </row>
        <row r="229">
          <cell r="A229" t="str">
            <v>050 Миллиметр квадратный</v>
          </cell>
        </row>
        <row r="230">
          <cell r="A230" t="str">
            <v>110 Миллиметр кубический</v>
          </cell>
        </row>
        <row r="231">
          <cell r="A231" t="str">
            <v>338 Миллиметр ртутного столба</v>
          </cell>
        </row>
        <row r="232">
          <cell r="A232" t="str">
            <v>241 Миллион ампер-часов</v>
          </cell>
        </row>
        <row r="233">
          <cell r="A233" t="str">
            <v>883 Миллион банок условных</v>
          </cell>
        </row>
        <row r="234">
          <cell r="A234" t="str">
            <v>235 Миллион гигакалорий</v>
          </cell>
        </row>
        <row r="235">
          <cell r="A235" t="str">
            <v>557 Миллион голов в год</v>
          </cell>
        </row>
        <row r="236">
          <cell r="A236" t="str">
            <v>400 Миллион гривен украинских</v>
          </cell>
        </row>
        <row r="237">
          <cell r="A237" t="str">
            <v>120 Миллион декалитров</v>
          </cell>
        </row>
        <row r="238">
          <cell r="A238" t="str">
            <v>056 Миллион дециметров квадратных</v>
          </cell>
        </row>
        <row r="239">
          <cell r="A239" t="str">
            <v>5102 Миллион долларов США</v>
          </cell>
        </row>
        <row r="240">
          <cell r="A240" t="str">
            <v>901 Миллион домохозяйств</v>
          </cell>
        </row>
        <row r="241">
          <cell r="A241" t="str">
            <v>457 Миллион драмов армянских</v>
          </cell>
        </row>
        <row r="242">
          <cell r="A242" t="str">
            <v>644 Миллион единиц</v>
          </cell>
        </row>
        <row r="243">
          <cell r="A243" t="str">
            <v>544 Миллион единиц в год</v>
          </cell>
        </row>
        <row r="244">
          <cell r="A244" t="str">
            <v>855 Миллион единиц международных</v>
          </cell>
        </row>
        <row r="245">
          <cell r="A245" t="str">
            <v>878 Миллион единиц условных</v>
          </cell>
        </row>
        <row r="246">
          <cell r="A246" t="str">
            <v>167 Миллион каратов метрических</v>
          </cell>
        </row>
        <row r="247">
          <cell r="A247" t="str">
            <v>216 Миллион киловатт (гигаватт)</v>
          </cell>
        </row>
        <row r="248">
          <cell r="A248" t="str">
            <v>247 Миллион киловатт час (гигаватт-час)</v>
          </cell>
        </row>
        <row r="249">
          <cell r="A249" t="str">
            <v>242 Миллион киловольт-ампер</v>
          </cell>
        </row>
        <row r="250">
          <cell r="A250" t="str">
            <v>895 Миллион кирпичей условных</v>
          </cell>
        </row>
        <row r="251">
          <cell r="A251" t="str">
            <v>886 Миллион кусков условных</v>
          </cell>
        </row>
        <row r="252">
          <cell r="A252" t="str">
            <v>440 Миллион лари грузинских</v>
          </cell>
        </row>
        <row r="253">
          <cell r="A253" t="str">
            <v>433 Миллион леев молдавских</v>
          </cell>
        </row>
        <row r="254">
          <cell r="A254" t="str">
            <v>253 Миллион лошадиных сил</v>
          </cell>
        </row>
        <row r="255">
          <cell r="A255" t="str">
            <v>464 Миллион манатов азербайджанских</v>
          </cell>
        </row>
        <row r="256">
          <cell r="A256" t="str">
            <v>485 Миллион манатов туркменских</v>
          </cell>
        </row>
        <row r="257">
          <cell r="A257" t="str">
            <v>009 Миллион метров</v>
          </cell>
        </row>
        <row r="258">
          <cell r="A258" t="str">
            <v>057 Миллион метров квадратных</v>
          </cell>
        </row>
        <row r="259">
          <cell r="A259" t="str">
            <v>089 Миллион метров квадратных в двухмиллиметровом исчислении</v>
          </cell>
        </row>
        <row r="260">
          <cell r="A260" t="str">
            <v>086 Миллион метров квадратных жилой площади</v>
          </cell>
        </row>
        <row r="261">
          <cell r="A261" t="str">
            <v>083 Миллион метров квадратных общей площади</v>
          </cell>
        </row>
        <row r="262">
          <cell r="A262" t="str">
            <v>064 Миллион метров квадратных условных</v>
          </cell>
        </row>
        <row r="263">
          <cell r="A263" t="str">
            <v>159 Миллион метров кубических</v>
          </cell>
        </row>
        <row r="264">
          <cell r="A264" t="str">
            <v>125 Миллион метров кубических переработки газа</v>
          </cell>
        </row>
        <row r="265">
          <cell r="A265" t="str">
            <v>838 Миллион пар</v>
          </cell>
        </row>
        <row r="266">
          <cell r="A266" t="str">
            <v>424 Миллион пассажиро-километров</v>
          </cell>
        </row>
        <row r="267">
          <cell r="A267" t="str">
            <v>129 Миллион полулитров</v>
          </cell>
        </row>
        <row r="268">
          <cell r="A268" t="str">
            <v>407 Миллион рублей белорусских</v>
          </cell>
        </row>
        <row r="269">
          <cell r="A269" t="str">
            <v>385 Миллион рублей российских</v>
          </cell>
        </row>
        <row r="270">
          <cell r="A270" t="str">
            <v>574 Миллион рублов таджикских</v>
          </cell>
        </row>
        <row r="271">
          <cell r="A271" t="str">
            <v>898 Миллион семей</v>
          </cell>
        </row>
        <row r="272">
          <cell r="A272" t="str">
            <v>567 Миллион сомов киргизских</v>
          </cell>
        </row>
        <row r="273">
          <cell r="A273" t="str">
            <v>478 Миллион сумов узбекских</v>
          </cell>
        </row>
        <row r="274">
          <cell r="A274" t="str">
            <v>471 Миллион тенге казахских</v>
          </cell>
        </row>
        <row r="275">
          <cell r="A275" t="str">
            <v>171 Миллион тонн</v>
          </cell>
        </row>
        <row r="276">
          <cell r="A276" t="str">
            <v>550 Миллион тонн в год</v>
          </cell>
        </row>
        <row r="277">
          <cell r="A277" t="str">
            <v>176 Миллион тонн условного топлива</v>
          </cell>
        </row>
        <row r="278">
          <cell r="A278" t="str">
            <v>451 Миллион тонно-километров</v>
          </cell>
        </row>
        <row r="279">
          <cell r="A279" t="str">
            <v>779 Миллион упаковок</v>
          </cell>
        </row>
        <row r="280">
          <cell r="A280" t="str">
            <v>5129 Миллион условных плиток</v>
          </cell>
        </row>
        <row r="281">
          <cell r="A281" t="str">
            <v>5130 Миллион условных штук</v>
          </cell>
        </row>
        <row r="282">
          <cell r="A282" t="str">
            <v>794 Миллион человек</v>
          </cell>
        </row>
        <row r="283">
          <cell r="A283" t="str">
            <v>799 Миллион штук</v>
          </cell>
        </row>
        <row r="284">
          <cell r="A284" t="str">
            <v>353 Миллисекунда</v>
          </cell>
        </row>
        <row r="285">
          <cell r="A285" t="str">
            <v>079 Миля квадратная</v>
          </cell>
        </row>
        <row r="286">
          <cell r="A286" t="str">
            <v>047 Миля морская (1852 м)</v>
          </cell>
        </row>
        <row r="287">
          <cell r="A287" t="str">
            <v>045 Миля уставная (1609,344 м)</v>
          </cell>
        </row>
        <row r="288">
          <cell r="A288" t="str">
            <v>355 Минута</v>
          </cell>
        </row>
        <row r="289">
          <cell r="A289" t="str">
            <v>272 Моль</v>
          </cell>
        </row>
        <row r="290">
          <cell r="A290" t="str">
            <v>213 Мощность эффективная</v>
          </cell>
        </row>
        <row r="291">
          <cell r="A291" t="str">
            <v>704 Набор</v>
          </cell>
        </row>
        <row r="292">
          <cell r="A292" t="str">
            <v>001 Нанометр</v>
          </cell>
        </row>
        <row r="293">
          <cell r="A293" t="str">
            <v>351 Наносекунда</v>
          </cell>
        </row>
        <row r="294">
          <cell r="A294" t="str">
            <v>360 Неделя</v>
          </cell>
        </row>
        <row r="295">
          <cell r="A295" t="str">
            <v>908 Номер</v>
          </cell>
        </row>
        <row r="296">
          <cell r="A296" t="str">
            <v>526 Нормо-час</v>
          </cell>
        </row>
        <row r="297">
          <cell r="A297" t="str">
            <v>289 Ньютон</v>
          </cell>
        </row>
        <row r="298">
          <cell r="A298" t="str">
            <v>330 Оборот в секунду</v>
          </cell>
        </row>
        <row r="299">
          <cell r="A299" t="str">
            <v>5107 Один анализ</v>
          </cell>
        </row>
        <row r="300">
          <cell r="A300" t="str">
            <v>5108 Один баллон</v>
          </cell>
        </row>
        <row r="301">
          <cell r="A301" t="str">
            <v>5109 Один билет</v>
          </cell>
        </row>
        <row r="302">
          <cell r="A302" t="str">
            <v>5111 Одна пачка</v>
          </cell>
        </row>
        <row r="303">
          <cell r="A303" t="str">
            <v>5113 Одна процедура</v>
          </cell>
        </row>
        <row r="304">
          <cell r="A304" t="str">
            <v>5114 Одна услуга</v>
          </cell>
        </row>
        <row r="305">
          <cell r="A305" t="str">
            <v>5110 Одно исследование</v>
          </cell>
        </row>
        <row r="306">
          <cell r="A306" t="str">
            <v>5112 Одно посещение</v>
          </cell>
        </row>
        <row r="307">
          <cell r="A307" t="str">
            <v>274 Ом</v>
          </cell>
        </row>
        <row r="308">
          <cell r="A308" t="str">
            <v>715 Пара</v>
          </cell>
        </row>
        <row r="309">
          <cell r="A309" t="str">
            <v>547 Пара в смену</v>
          </cell>
        </row>
        <row r="310">
          <cell r="A310" t="str">
            <v>294 Паскаль</v>
          </cell>
        </row>
        <row r="311">
          <cell r="A311" t="str">
            <v>5124 Пассажир/час</v>
          </cell>
        </row>
        <row r="312">
          <cell r="A312" t="str">
            <v>414 Пассажиро-километр</v>
          </cell>
        </row>
        <row r="313">
          <cell r="A313" t="str">
            <v>427 Пассажиропоток</v>
          </cell>
        </row>
        <row r="314">
          <cell r="A314" t="str">
            <v>198 Пеннивейт СК, США</v>
          </cell>
        </row>
        <row r="315">
          <cell r="A315" t="str">
            <v>317 Пикофарад</v>
          </cell>
        </row>
        <row r="316">
          <cell r="A316" t="str">
            <v>143 Пинта жидкостная США</v>
          </cell>
        </row>
        <row r="317">
          <cell r="A317" t="str">
            <v>137 Пинта СК</v>
          </cell>
        </row>
        <row r="318">
          <cell r="A318" t="str">
            <v>147 Пинта сухая США</v>
          </cell>
        </row>
        <row r="319">
          <cell r="A319" t="str">
            <v>891 Плитка условная</v>
          </cell>
        </row>
        <row r="320">
          <cell r="A320" t="str">
            <v>365 Полугодие</v>
          </cell>
        </row>
        <row r="321">
          <cell r="A321" t="str">
            <v>545 Посещение в смену</v>
          </cell>
        </row>
        <row r="322">
          <cell r="A322" t="str">
            <v>734 Посылка</v>
          </cell>
        </row>
        <row r="323">
          <cell r="A323" t="str">
            <v>746 Промилле</v>
          </cell>
        </row>
        <row r="324">
          <cell r="A324" t="str">
            <v>744 Процент</v>
          </cell>
        </row>
        <row r="325">
          <cell r="A325" t="str">
            <v>5041 Пятнадцать миллилитров</v>
          </cell>
        </row>
        <row r="326">
          <cell r="A326" t="str">
            <v>5128 раз</v>
          </cell>
        </row>
        <row r="327">
          <cell r="A327" t="str">
            <v>5115 Разовая поездка автобусом</v>
          </cell>
        </row>
        <row r="328">
          <cell r="A328" t="str">
            <v>915 Ремонт условный</v>
          </cell>
        </row>
        <row r="329">
          <cell r="A329" t="str">
            <v>916 Ремонт условный в год</v>
          </cell>
        </row>
        <row r="330">
          <cell r="A330" t="str">
            <v>572 Рубл таджикский</v>
          </cell>
        </row>
        <row r="331">
          <cell r="A331" t="str">
            <v>405 Рубль белорусский</v>
          </cell>
        </row>
        <row r="332">
          <cell r="A332" t="str">
            <v>383 Рубль российский</v>
          </cell>
        </row>
        <row r="333">
          <cell r="A333" t="str">
            <v>736 Рулон</v>
          </cell>
        </row>
        <row r="334">
          <cell r="A334" t="str">
            <v>173 Сантиграмм</v>
          </cell>
        </row>
        <row r="335">
          <cell r="A335" t="str">
            <v>117 Сантилитр</v>
          </cell>
        </row>
        <row r="336">
          <cell r="A336" t="str">
            <v>004 Сантиметр</v>
          </cell>
        </row>
        <row r="337">
          <cell r="A337" t="str">
            <v>339 Сантиметр водяного столба</v>
          </cell>
        </row>
        <row r="338">
          <cell r="A338" t="str">
            <v>051 Сантиметр квадратный</v>
          </cell>
        </row>
        <row r="339">
          <cell r="A339" t="str">
            <v>354 Секунда</v>
          </cell>
        </row>
        <row r="340">
          <cell r="A340" t="str">
            <v>840 Секция</v>
          </cell>
        </row>
        <row r="341">
          <cell r="A341" t="str">
            <v>896 Семья</v>
          </cell>
        </row>
        <row r="342">
          <cell r="A342" t="str">
            <v>924 Символ</v>
          </cell>
        </row>
        <row r="343">
          <cell r="A343" t="str">
            <v>296 Сименс</v>
          </cell>
        </row>
        <row r="344">
          <cell r="A344" t="str">
            <v>197 Скрупул СК, США</v>
          </cell>
        </row>
        <row r="345">
          <cell r="A345" t="str">
            <v>923 Слово</v>
          </cell>
        </row>
        <row r="346">
          <cell r="A346" t="str">
            <v>5134 Случай</v>
          </cell>
        </row>
        <row r="347">
          <cell r="A347" t="str">
            <v>917 Смена</v>
          </cell>
        </row>
        <row r="348">
          <cell r="A348" t="str">
            <v>565 Сом киргизский</v>
          </cell>
        </row>
        <row r="349">
          <cell r="A349" t="str">
            <v>152 Стандарт</v>
          </cell>
        </row>
        <row r="350">
          <cell r="A350" t="str">
            <v>738 Стандарт короткий</v>
          </cell>
        </row>
        <row r="351">
          <cell r="A351" t="str">
            <v>853 Сто единиц международных</v>
          </cell>
        </row>
        <row r="352">
          <cell r="A352" t="str">
            <v>626 Сто листов</v>
          </cell>
        </row>
        <row r="353">
          <cell r="A353" t="str">
            <v>5042 Сто миллилитров</v>
          </cell>
        </row>
        <row r="354">
          <cell r="A354" t="str">
            <v>5043 Сто пятьдесят миллилитров</v>
          </cell>
        </row>
        <row r="355">
          <cell r="A355" t="str">
            <v>781 Сто упаковок</v>
          </cell>
        </row>
        <row r="356">
          <cell r="A356" t="str">
            <v>797 Сто штук</v>
          </cell>
        </row>
        <row r="357">
          <cell r="A357" t="str">
            <v>683 Сто ящиков</v>
          </cell>
        </row>
        <row r="358">
          <cell r="A358" t="str">
            <v>190 Стоун СК</v>
          </cell>
        </row>
        <row r="359">
          <cell r="A359" t="str">
            <v>476 Сум узбекский</v>
          </cell>
        </row>
        <row r="360">
          <cell r="A360" t="str">
            <v>359 Сутки</v>
          </cell>
        </row>
        <row r="361">
          <cell r="A361" t="str">
            <v>469 Тенге казахский</v>
          </cell>
        </row>
        <row r="362">
          <cell r="A362" t="str">
            <v>5118 Тенге/месяц</v>
          </cell>
        </row>
        <row r="363">
          <cell r="A363" t="str">
            <v>5117 Тенге/минута</v>
          </cell>
        </row>
        <row r="364">
          <cell r="A364" t="str">
            <v>5116 Тенге/час</v>
          </cell>
        </row>
        <row r="365">
          <cell r="A365" t="str">
            <v>313 Тесла</v>
          </cell>
        </row>
        <row r="366">
          <cell r="A366" t="str">
            <v>913 Том книжного фонда</v>
          </cell>
        </row>
        <row r="367">
          <cell r="A367" t="str">
            <v>168 Тонна (метрическая)</v>
          </cell>
        </row>
        <row r="368">
          <cell r="A368" t="str">
            <v>847 Тонна 90 %-ного сухого вещества</v>
          </cell>
        </row>
        <row r="369">
          <cell r="A369" t="str">
            <v>181 Тонна брутто-регистровая</v>
          </cell>
        </row>
        <row r="370">
          <cell r="A370" t="str">
            <v>5126 Тонна в год</v>
          </cell>
        </row>
        <row r="371">
          <cell r="A371" t="str">
            <v>536 Тонна в смену</v>
          </cell>
        </row>
        <row r="372">
          <cell r="A372" t="str">
            <v>535 Тонна в сутки</v>
          </cell>
        </row>
        <row r="373">
          <cell r="A373" t="str">
            <v>534 Тонна в час</v>
          </cell>
        </row>
        <row r="374">
          <cell r="A374" t="str">
            <v>196 Тонна длинная СК, США</v>
          </cell>
        </row>
        <row r="375">
          <cell r="A375" t="str">
            <v>195 Тонна короткая СК, США</v>
          </cell>
        </row>
        <row r="376">
          <cell r="A376" t="str">
            <v>182 Тонна нетто-регистровая</v>
          </cell>
        </row>
        <row r="377">
          <cell r="A377" t="str">
            <v>183 Тонна обмерная (фрахтовая)</v>
          </cell>
        </row>
        <row r="378">
          <cell r="A378" t="str">
            <v>533 Тонна пара в час</v>
          </cell>
        </row>
        <row r="379">
          <cell r="A379" t="str">
            <v>552 Тонна переработки в сутки</v>
          </cell>
        </row>
        <row r="380">
          <cell r="A380" t="str">
            <v>5060 Тонна прокатного оборудования</v>
          </cell>
        </row>
        <row r="381">
          <cell r="A381" t="str">
            <v>514 Тонна тяги</v>
          </cell>
        </row>
        <row r="382">
          <cell r="A382" t="str">
            <v>179 Тонна условная</v>
          </cell>
        </row>
        <row r="383">
          <cell r="A383" t="str">
            <v>172 Тонна условного топлива</v>
          </cell>
        </row>
        <row r="384">
          <cell r="A384" t="str">
            <v>449 Тонно-километр</v>
          </cell>
        </row>
        <row r="385">
          <cell r="A385" t="str">
            <v>512 Тонно-номер</v>
          </cell>
        </row>
        <row r="386">
          <cell r="A386" t="str">
            <v>459 Триллион драмов армянских</v>
          </cell>
        </row>
        <row r="387">
          <cell r="A387" t="str">
            <v>442 Триллион лари грузинских</v>
          </cell>
        </row>
        <row r="388">
          <cell r="A388" t="str">
            <v>435 Триллион леев молдавских</v>
          </cell>
        </row>
        <row r="389">
          <cell r="A389" t="str">
            <v>466 Триллион манатов азербайджанских</v>
          </cell>
        </row>
        <row r="390">
          <cell r="A390" t="str">
            <v>487 Триллион манатов туркменских</v>
          </cell>
        </row>
        <row r="391">
          <cell r="A391" t="str">
            <v>409 Триллион рублей белорусских</v>
          </cell>
        </row>
        <row r="392">
          <cell r="A392" t="str">
            <v>387 Триллион рублей российских</v>
          </cell>
        </row>
        <row r="393">
          <cell r="A393" t="str">
            <v>576 Триллион рублов таджикских</v>
          </cell>
        </row>
        <row r="394">
          <cell r="A394" t="str">
            <v>569 Триллион сомов киргизских</v>
          </cell>
        </row>
        <row r="395">
          <cell r="A395" t="str">
            <v>480 Триллион сумов узбекских</v>
          </cell>
        </row>
        <row r="396">
          <cell r="A396" t="str">
            <v>473 Триллион тенге казахских</v>
          </cell>
        </row>
        <row r="397">
          <cell r="A397" t="str">
            <v>801 Триллион штук</v>
          </cell>
        </row>
        <row r="398">
          <cell r="A398" t="str">
            <v>925 Труба условная</v>
          </cell>
        </row>
        <row r="399">
          <cell r="A399" t="str">
            <v>470 Тысяч тенге казахских</v>
          </cell>
        </row>
        <row r="400">
          <cell r="A400" t="str">
            <v>5135 Тысяча  кубических метров газа в час</v>
          </cell>
        </row>
        <row r="401">
          <cell r="A401" t="str">
            <v>5002 Тысяча автокилометров</v>
          </cell>
        </row>
        <row r="402">
          <cell r="A402" t="str">
            <v>264 Тысяча ампер-часов</v>
          </cell>
        </row>
        <row r="403">
          <cell r="A403" t="str">
            <v>871 Тысяча ампул</v>
          </cell>
        </row>
        <row r="404">
          <cell r="A404" t="str">
            <v>882 Тысяча банок условных</v>
          </cell>
        </row>
        <row r="405">
          <cell r="A405" t="str">
            <v>543 Тысяча банок условных в смену</v>
          </cell>
        </row>
        <row r="406">
          <cell r="A406" t="str">
            <v>154 Тысяча бордфутов</v>
          </cell>
        </row>
        <row r="407">
          <cell r="A407" t="str">
            <v>869 Тысяча бутылок</v>
          </cell>
        </row>
        <row r="408">
          <cell r="A408" t="str">
            <v>060 Тысяча гектаров</v>
          </cell>
        </row>
        <row r="409">
          <cell r="A409" t="str">
            <v>234 Тысяча гигакалорий</v>
          </cell>
        </row>
        <row r="410">
          <cell r="A410" t="str">
            <v>239 Тысяча гигакалорий в час</v>
          </cell>
        </row>
        <row r="411">
          <cell r="A411" t="str">
            <v>556 Тысяча голов в год</v>
          </cell>
        </row>
        <row r="412">
          <cell r="A412" t="str">
            <v>399 Тысяча гривен украинских</v>
          </cell>
        </row>
        <row r="413">
          <cell r="A413" t="str">
            <v>119 Тысяча декалитров</v>
          </cell>
        </row>
        <row r="414">
          <cell r="A414" t="str">
            <v>054 Тысяча дециметров квадратных</v>
          </cell>
        </row>
        <row r="415">
          <cell r="A415" t="str">
            <v>640 Тысяча доз</v>
          </cell>
        </row>
        <row r="416">
          <cell r="A416" t="str">
            <v>5101 Тысяча долларов США</v>
          </cell>
        </row>
        <row r="417">
          <cell r="A417" t="str">
            <v>900 Тысяча домохозяйств</v>
          </cell>
        </row>
        <row r="418">
          <cell r="A418" t="str">
            <v>456 Тысяча драмов армянских</v>
          </cell>
        </row>
        <row r="419">
          <cell r="A419" t="str">
            <v>643 Тысяча единиц</v>
          </cell>
        </row>
        <row r="420">
          <cell r="A420" t="str">
            <v>877 Тысяча единиц условных</v>
          </cell>
        </row>
        <row r="421">
          <cell r="A421" t="str">
            <v>165 Тысяча каратов метрических</v>
          </cell>
        </row>
        <row r="422">
          <cell r="A422" t="str">
            <v>890 Тысяча катушек условных</v>
          </cell>
        </row>
        <row r="423">
          <cell r="A423" t="str">
            <v>910 Тысяча квартир</v>
          </cell>
        </row>
        <row r="424">
          <cell r="A424" t="str">
            <v>5119 Тысяча килловат в час на один километр</v>
          </cell>
        </row>
        <row r="425">
          <cell r="A425" t="str">
            <v>215 Тысяча киловатт (мегаватт)</v>
          </cell>
        </row>
        <row r="426">
          <cell r="A426" t="str">
            <v>246 Тысяча киловатт час (мегаватт-час)</v>
          </cell>
        </row>
        <row r="427">
          <cell r="A427" t="str">
            <v>250 Тысяча киловольт-ампер реактивных</v>
          </cell>
        </row>
        <row r="428">
          <cell r="A428" t="str">
            <v>630 Тысяча кирпичей стандартных условных</v>
          </cell>
        </row>
        <row r="429">
          <cell r="A429" t="str">
            <v>894 Тысяча кирпичей условных</v>
          </cell>
        </row>
        <row r="430">
          <cell r="A430" t="str">
            <v>912 Тысяча коек</v>
          </cell>
        </row>
        <row r="431">
          <cell r="A431" t="str">
            <v>875 Тысяча коробок</v>
          </cell>
        </row>
        <row r="432">
          <cell r="A432" t="str">
            <v>559 Тысяча кур-несушек</v>
          </cell>
        </row>
        <row r="433">
          <cell r="A433" t="str">
            <v>885 Тысяча кусков условных</v>
          </cell>
        </row>
        <row r="434">
          <cell r="A434" t="str">
            <v>439 Тысяча лари грузинских</v>
          </cell>
        </row>
        <row r="435">
          <cell r="A435" t="str">
            <v>432 Тысяча леев молдавских</v>
          </cell>
        </row>
        <row r="436">
          <cell r="A436" t="str">
            <v>927 Тысяча листов-оттисков</v>
          </cell>
        </row>
        <row r="437">
          <cell r="A437" t="str">
            <v>5044 Тысяча литров</v>
          </cell>
        </row>
        <row r="438">
          <cell r="A438" t="str">
            <v>252 Тысяча лошадиных сил</v>
          </cell>
        </row>
        <row r="439">
          <cell r="A439" t="str">
            <v>463 Тысяча манатов азербайджанских</v>
          </cell>
        </row>
        <row r="440">
          <cell r="A440" t="str">
            <v>484 Тысяча манатов туркменских</v>
          </cell>
        </row>
        <row r="441">
          <cell r="A441" t="str">
            <v>699 Тысяча мест</v>
          </cell>
        </row>
        <row r="442">
          <cell r="A442" t="str">
            <v>907 Тысяча мест посадочных</v>
          </cell>
        </row>
        <row r="443">
          <cell r="A443" t="str">
            <v>905 Тысяча мест рабочих</v>
          </cell>
        </row>
        <row r="444">
          <cell r="A444" t="str">
            <v>903 Тысяча мест ученических</v>
          </cell>
        </row>
        <row r="445">
          <cell r="A445" t="str">
            <v>058 Тысяча метров квадратных</v>
          </cell>
        </row>
        <row r="446">
          <cell r="A446" t="str">
            <v>085 Тысяча метров квадратных жилой площади</v>
          </cell>
        </row>
        <row r="447">
          <cell r="A447" t="str">
            <v>082 Тысяча метров квадратных общей площади</v>
          </cell>
        </row>
        <row r="448">
          <cell r="A448" t="str">
            <v>063 Тысяча метров квадратных условных</v>
          </cell>
        </row>
        <row r="449">
          <cell r="A449" t="str">
            <v>088 Тысяча метров квадратных учебно-лабораторных зданий</v>
          </cell>
        </row>
        <row r="450">
          <cell r="A450" t="str">
            <v>114 Тысяча метров кубических</v>
          </cell>
        </row>
        <row r="451">
          <cell r="A451" t="str">
            <v>599 Тысяча метров кубических в сутки</v>
          </cell>
        </row>
        <row r="452">
          <cell r="A452" t="str">
            <v>127 Тысяча метров кубических плотных</v>
          </cell>
        </row>
        <row r="453">
          <cell r="A453" t="str">
            <v>156 Тысяча метров кубических приведенных</v>
          </cell>
        </row>
        <row r="454">
          <cell r="A454" t="str">
            <v>124 Тысяча метров кубических условных</v>
          </cell>
        </row>
        <row r="455">
          <cell r="A455" t="str">
            <v>019 Тысяча метров погонных</v>
          </cell>
        </row>
        <row r="456">
          <cell r="A456" t="str">
            <v>048 Тысяча метров условных</v>
          </cell>
        </row>
        <row r="457">
          <cell r="A457" t="str">
            <v>5120 Тысяча номеров</v>
          </cell>
        </row>
        <row r="458">
          <cell r="A458" t="str">
            <v>837 Тысяча пар</v>
          </cell>
        </row>
        <row r="459">
          <cell r="A459" t="str">
            <v>548 Тысяча пар в смену</v>
          </cell>
        </row>
        <row r="460">
          <cell r="A460" t="str">
            <v>717 Тысяча пар условных</v>
          </cell>
        </row>
        <row r="461">
          <cell r="A461" t="str">
            <v>423 Тысяча пассажиро-километров</v>
          </cell>
        </row>
        <row r="462">
          <cell r="A462" t="str">
            <v>892 Тысяча плиток условных</v>
          </cell>
        </row>
        <row r="463">
          <cell r="A463" t="str">
            <v>128 Тысяча полулитров</v>
          </cell>
        </row>
        <row r="464">
          <cell r="A464" t="str">
            <v>546 Тысяча посещений в смену</v>
          </cell>
        </row>
        <row r="465">
          <cell r="A465" t="str">
            <v>558 Тысяча птицемест</v>
          </cell>
        </row>
        <row r="466">
          <cell r="A466" t="str">
            <v>406 Тысяча рублей белорусских</v>
          </cell>
        </row>
        <row r="467">
          <cell r="A467" t="str">
            <v>384 Тысяча рублей российских</v>
          </cell>
        </row>
        <row r="468">
          <cell r="A468" t="str">
            <v>573 Тысяча рублов таджикских</v>
          </cell>
        </row>
        <row r="469">
          <cell r="A469" t="str">
            <v>751 Тысяча рулонов</v>
          </cell>
        </row>
        <row r="470">
          <cell r="A470" t="str">
            <v>897 Тысяча семей</v>
          </cell>
        </row>
        <row r="471">
          <cell r="A471" t="str">
            <v>566 Тысяча сомов киргизских</v>
          </cell>
        </row>
        <row r="472">
          <cell r="A472" t="str">
            <v>477 Тысяча сумов узбекских</v>
          </cell>
        </row>
        <row r="473">
          <cell r="A473" t="str">
            <v>914 Тысяча томов книжного фонда</v>
          </cell>
        </row>
        <row r="474">
          <cell r="A474" t="str">
            <v>169 Тысяча тонн</v>
          </cell>
        </row>
        <row r="475">
          <cell r="A475" t="str">
            <v>538 Тысяча тонн в год</v>
          </cell>
        </row>
        <row r="476">
          <cell r="A476" t="str">
            <v>537 Тысяча тонн в сезон</v>
          </cell>
        </row>
        <row r="477">
          <cell r="A477" t="str">
            <v>177 Тысяча тонн единовременного хранения</v>
          </cell>
        </row>
        <row r="478">
          <cell r="A478" t="str">
            <v>561 Тысяча тонн пара в час</v>
          </cell>
        </row>
        <row r="479">
          <cell r="A479" t="str">
            <v>178 Тысяча тонн переработки</v>
          </cell>
        </row>
        <row r="480">
          <cell r="A480" t="str">
            <v>553 Тысяча тонн переработки в сутки</v>
          </cell>
        </row>
        <row r="481">
          <cell r="A481" t="str">
            <v>175 Тысяча тонн условного топлива</v>
          </cell>
        </row>
        <row r="482">
          <cell r="A482" t="str">
            <v>450 Тысяча тонно-километров</v>
          </cell>
        </row>
        <row r="483">
          <cell r="A483" t="str">
            <v>874 Тысяча тубов</v>
          </cell>
        </row>
        <row r="484">
          <cell r="A484" t="str">
            <v>783 Тысяча упаковок</v>
          </cell>
        </row>
        <row r="485">
          <cell r="A485" t="str">
            <v>873 Тысяча флаконов</v>
          </cell>
        </row>
        <row r="486">
          <cell r="A486" t="str">
            <v>555 Тысяча центнеров переработки в сутки</v>
          </cell>
        </row>
        <row r="487">
          <cell r="A487" t="str">
            <v>793 Тысяча человек</v>
          </cell>
        </row>
        <row r="488">
          <cell r="A488" t="str">
            <v>541 Тысяча человеко-дней</v>
          </cell>
        </row>
        <row r="489">
          <cell r="A489" t="str">
            <v>542 Тысяча человеко-часов</v>
          </cell>
        </row>
        <row r="490">
          <cell r="A490" t="str">
            <v>798 Тысяча штук</v>
          </cell>
        </row>
        <row r="491">
          <cell r="A491" t="str">
            <v>5125 Тысяча штук в смену</v>
          </cell>
        </row>
        <row r="492">
          <cell r="A492" t="str">
            <v>880 Тысяча штук условных</v>
          </cell>
        </row>
        <row r="493">
          <cell r="A493" t="str">
            <v>888 Тысяча ящиков условных</v>
          </cell>
        </row>
        <row r="494">
          <cell r="A494" t="str">
            <v>327 Узел</v>
          </cell>
        </row>
        <row r="495">
          <cell r="A495" t="str">
            <v>135 Унция жидкостная СК</v>
          </cell>
        </row>
        <row r="496">
          <cell r="A496" t="str">
            <v>141 Унция жидкостная США</v>
          </cell>
        </row>
        <row r="497">
          <cell r="A497" t="str">
            <v>187 Унция СК, США (28,349523 г)</v>
          </cell>
        </row>
        <row r="498">
          <cell r="A498" t="str">
            <v>201 Унция СК, США, унция тройская (31,10348 г)</v>
          </cell>
        </row>
        <row r="499">
          <cell r="A499" t="str">
            <v>778 Упаковка</v>
          </cell>
        </row>
        <row r="500">
          <cell r="A500" t="str">
            <v>314 Фарад</v>
          </cell>
        </row>
        <row r="501">
          <cell r="A501" t="str">
            <v>872 Флакон</v>
          </cell>
        </row>
        <row r="502">
          <cell r="A502" t="str">
            <v>186 Фунт СК, США (0,45359237 кг)</v>
          </cell>
        </row>
        <row r="503">
          <cell r="A503" t="str">
            <v>202 Фунт тройский США (0,373242 кг)</v>
          </cell>
        </row>
        <row r="504">
          <cell r="A504" t="str">
            <v>041 Фут</v>
          </cell>
        </row>
        <row r="505">
          <cell r="A505" t="str">
            <v>073 Фут квадратный</v>
          </cell>
        </row>
        <row r="506">
          <cell r="A506" t="str">
            <v>132 Фут кубический</v>
          </cell>
        </row>
        <row r="507">
          <cell r="A507" t="str">
            <v>192 Центал СК</v>
          </cell>
        </row>
        <row r="508">
          <cell r="A508" t="str">
            <v>206 Центнер (гектокилиграмм)</v>
          </cell>
        </row>
        <row r="509">
          <cell r="A509" t="str">
            <v>194 Центнер длинный СК</v>
          </cell>
        </row>
        <row r="510">
          <cell r="A510" t="str">
            <v>648 Центнер кормовых единиц</v>
          </cell>
        </row>
        <row r="511">
          <cell r="A511" t="str">
            <v>554 Центнер переработки в сутки</v>
          </cell>
        </row>
        <row r="512">
          <cell r="A512" t="str">
            <v>650 Центнер с гектара</v>
          </cell>
        </row>
        <row r="513">
          <cell r="A513" t="str">
            <v>193 Центнер США</v>
          </cell>
        </row>
        <row r="514">
          <cell r="A514" t="str">
            <v>356 Час</v>
          </cell>
        </row>
        <row r="515">
          <cell r="A515" t="str">
            <v>528 Час работы оборудования</v>
          </cell>
        </row>
        <row r="516">
          <cell r="A516" t="str">
            <v>735 Часть</v>
          </cell>
        </row>
        <row r="517">
          <cell r="A517" t="str">
            <v>792 Человек</v>
          </cell>
        </row>
        <row r="518">
          <cell r="A518" t="str">
            <v>524 Человек в год</v>
          </cell>
        </row>
        <row r="519">
          <cell r="A519" t="str">
            <v>522 Человек на квадратный километр</v>
          </cell>
        </row>
        <row r="520">
          <cell r="A520" t="str">
            <v>521 Человек на квадратный метр</v>
          </cell>
        </row>
        <row r="521">
          <cell r="A521" t="str">
            <v>540 Человеко-день</v>
          </cell>
        </row>
        <row r="522">
          <cell r="A522" t="str">
            <v>539 Человеко-час</v>
          </cell>
        </row>
        <row r="523">
          <cell r="A523" t="str">
            <v>5121 Шесть штук</v>
          </cell>
        </row>
        <row r="524">
          <cell r="A524" t="str">
            <v>796 Штука</v>
          </cell>
        </row>
        <row r="525">
          <cell r="A525" t="str">
            <v>879 Штука условная</v>
          </cell>
        </row>
        <row r="526">
          <cell r="A526" t="str">
            <v>5020 Эквивалентные квадратные метры</v>
          </cell>
        </row>
        <row r="527">
          <cell r="A527" t="str">
            <v>277 Электрон-вольт</v>
          </cell>
        </row>
        <row r="528">
          <cell r="A528" t="str">
            <v>745 Элемент</v>
          </cell>
        </row>
        <row r="529">
          <cell r="A529" t="str">
            <v>325 Эрстед</v>
          </cell>
        </row>
        <row r="530">
          <cell r="A530" t="str">
            <v>5138 Яйцемест</v>
          </cell>
        </row>
        <row r="531">
          <cell r="A531" t="str">
            <v>043 Ярд</v>
          </cell>
        </row>
        <row r="532">
          <cell r="A532" t="str">
            <v>075 Ярд квадратный</v>
          </cell>
        </row>
        <row r="533">
          <cell r="A533" t="str">
            <v>133 Ярд кубический</v>
          </cell>
        </row>
        <row r="534">
          <cell r="A534" t="str">
            <v>812 Ящик</v>
          </cell>
        </row>
        <row r="535">
          <cell r="A535" t="str">
            <v>887 Ящик условный</v>
          </cell>
        </row>
      </sheetData>
      <sheetData sheetId="11"/>
      <sheetData sheetId="12" refreshError="1"/>
      <sheetData sheetId="13" refreshError="1"/>
      <sheetData sheetId="14"/>
      <sheetData sheetId="15" refreshError="1"/>
      <sheetData sheetId="16"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 val="ГУ НОВЫЙ УДП 2021 1"/>
      <sheetName val="ГУ НОВЫЙ УДП 2021"/>
      <sheetName val="ГУ - 111 новый "/>
      <sheetName val="ОС"/>
      <sheetName val="ГУ НОВЫЙ"/>
      <sheetName val="ФОТ новый"/>
      <sheetName val="спец 121 новый"/>
      <sheetName val="спец 122 новый"/>
      <sheetName val="спец 123 новый"/>
      <sheetName val="спец 124 новый"/>
      <sheetName val="спецпитание"/>
      <sheetName val="свод 141"/>
      <sheetName val="свод 142 "/>
      <sheetName val="свод 142  (2)"/>
      <sheetName val="мто 142 (2)"/>
      <sheetName val="БЛО"/>
      <sheetName val="нормы мед "/>
      <sheetName val="149-2021 лимит "/>
      <sheetName val="151 вода"/>
      <sheetName val="151 электр"/>
      <sheetName val="151 тепло"/>
      <sheetName val="152 связь"/>
      <sheetName val="149"/>
      <sheetName val="спец 159"/>
      <sheetName val="159 -2021 "/>
      <sheetName val="расш к 159"/>
      <sheetName val="спец.159 расш 2021 "/>
      <sheetName val="спец 161 новый"/>
      <sheetName val="расш 161 расш"/>
      <sheetName val="спец 169"/>
      <sheetName val="банковские"/>
      <sheetName val="консультанты"/>
      <sheetName val="курс разн нов"/>
      <sheetName val="свод налогов лимит"/>
      <sheetName val="эмисия лимит"/>
      <sheetName val="транспорт "/>
      <sheetName val="радиочастоты лимит"/>
      <sheetName val="ЛЗ новый"/>
      <sheetName val="зем налог новый"/>
    </sheetNames>
    <sheetDataSet>
      <sheetData sheetId="0"/>
      <sheetData sheetId="1" refreshError="1">
        <row r="29">
          <cell r="H29">
            <v>970</v>
          </cell>
        </row>
        <row r="35">
          <cell r="H35">
            <v>122355</v>
          </cell>
        </row>
      </sheetData>
      <sheetData sheetId="2"/>
      <sheetData sheetId="3" refreshError="1">
        <row r="18">
          <cell r="G18">
            <v>785771</v>
          </cell>
        </row>
      </sheetData>
      <sheetData sheetId="4"/>
      <sheetData sheetId="5"/>
      <sheetData sheetId="6"/>
      <sheetData sheetId="7"/>
      <sheetData sheetId="8"/>
      <sheetData sheetId="9"/>
      <sheetData sheetId="10"/>
      <sheetData sheetId="11"/>
      <sheetData sheetId="12"/>
      <sheetData sheetId="13" refreshError="1">
        <row r="31">
          <cell r="D31">
            <v>341088.30274874606</v>
          </cell>
        </row>
        <row r="41">
          <cell r="D41">
            <v>586999.99920000031</v>
          </cell>
        </row>
      </sheetData>
      <sheetData sheetId="14"/>
      <sheetData sheetId="15" refreshError="1">
        <row r="6">
          <cell r="B6">
            <v>61162608.119999997</v>
          </cell>
        </row>
        <row r="7">
          <cell r="B7">
            <v>339245890.88200003</v>
          </cell>
        </row>
        <row r="8">
          <cell r="B8">
            <v>61547617</v>
          </cell>
        </row>
        <row r="10">
          <cell r="B10">
            <v>121391743.7888</v>
          </cell>
        </row>
        <row r="12">
          <cell r="B12">
            <v>250575485.66160008</v>
          </cell>
        </row>
      </sheetData>
      <sheetData sheetId="16"/>
      <sheetData sheetId="17"/>
      <sheetData sheetId="18"/>
      <sheetData sheetId="19"/>
      <sheetData sheetId="20" refreshError="1">
        <row r="31">
          <cell r="E31">
            <v>124344</v>
          </cell>
        </row>
      </sheetData>
      <sheetData sheetId="21" refreshError="1">
        <row r="29">
          <cell r="E29">
            <v>88100</v>
          </cell>
        </row>
      </sheetData>
      <sheetData sheetId="22"/>
      <sheetData sheetId="23" refreshError="1">
        <row r="21">
          <cell r="B21" t="str">
            <v>Горючесмазочные материалы</v>
          </cell>
        </row>
        <row r="22">
          <cell r="B22" t="str">
            <v>Картриджи для принтеров и др.расходный материал для полиграфии</v>
          </cell>
        </row>
        <row r="23">
          <cell r="B23" t="str">
            <v>Сантехнические товары</v>
          </cell>
        </row>
        <row r="24">
          <cell r="B24" t="str">
            <v>Мягкий инвентарь</v>
          </cell>
        </row>
        <row r="25">
          <cell r="B25" t="str">
            <v>Запасные части к автотранспорту</v>
          </cell>
        </row>
        <row r="26">
          <cell r="B26" t="str">
            <v>Запасные части к медицинскому оборудованию</v>
          </cell>
        </row>
        <row r="27">
          <cell r="B27" t="str">
            <v>Запчасти к прочему оборудованию</v>
          </cell>
        </row>
        <row r="28">
          <cell r="B28" t="str">
            <v>Строительные материалы</v>
          </cell>
        </row>
        <row r="29">
          <cell r="B29" t="str">
            <v>Прочие</v>
          </cell>
        </row>
        <row r="30">
          <cell r="B30" t="str">
            <v xml:space="preserve">Картриджи для принтеров и др.расходный материал для компьютерной техники (тонеры, краска, бумага для принтеров и копировальных аппаратов и др.) </v>
          </cell>
        </row>
      </sheetData>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C000"/>
    <pageSetUpPr fitToPage="1"/>
  </sheetPr>
  <dimension ref="A1:AP252"/>
  <sheetViews>
    <sheetView view="pageBreakPreview" zoomScale="50" zoomScaleNormal="59" zoomScaleSheetLayoutView="50" workbookViewId="0">
      <pane xSplit="13" ySplit="22" topLeftCell="N208" activePane="bottomRight" state="frozen"/>
      <selection pane="topRight" activeCell="N1" sqref="N1"/>
      <selection pane="bottomLeft" activeCell="A23" sqref="A23"/>
      <selection pane="bottomRight" activeCell="I217" sqref="I217"/>
    </sheetView>
  </sheetViews>
  <sheetFormatPr defaultRowHeight="20.25" x14ac:dyDescent="0.25"/>
  <cols>
    <col min="1" max="1" width="14.140625" style="1" customWidth="1"/>
    <col min="2" max="2" width="76.28515625" style="1" customWidth="1"/>
    <col min="3" max="6" width="15.140625" style="1" customWidth="1"/>
    <col min="7" max="7" width="20.5703125" style="108" customWidth="1"/>
    <col min="8" max="8" width="20.140625" style="107" customWidth="1"/>
    <col min="9" max="9" width="20.7109375" style="107" customWidth="1"/>
    <col min="10" max="10" width="18.85546875" style="107" customWidth="1"/>
    <col min="11" max="11" width="17" style="107" customWidth="1"/>
    <col min="12" max="12" width="21.5703125" style="107" customWidth="1"/>
    <col min="13" max="13" width="21.42578125" style="107" customWidth="1"/>
    <col min="14" max="14" width="19.28515625" style="107" customWidth="1"/>
    <col min="15" max="15" width="18.5703125" style="107" customWidth="1"/>
    <col min="16" max="16" width="19.42578125" style="107" customWidth="1"/>
    <col min="17" max="17" width="12.7109375" style="107" customWidth="1"/>
    <col min="18" max="18" width="21.28515625" style="107" customWidth="1"/>
    <col min="19" max="19" width="16.42578125" style="108" customWidth="1"/>
    <col min="20" max="20" width="19.42578125" style="108" customWidth="1"/>
    <col min="21" max="21" width="19" style="108" customWidth="1"/>
    <col min="22" max="22" width="18.7109375" style="108" customWidth="1"/>
    <col min="23" max="23" width="13.140625" style="108" customWidth="1"/>
    <col min="24" max="24" width="23.85546875" style="107" customWidth="1"/>
    <col min="25" max="27" width="21.7109375" style="107" customWidth="1"/>
    <col min="28" max="28" width="16.140625" style="107" customWidth="1"/>
    <col min="29" max="34" width="20.85546875" style="107" customWidth="1"/>
    <col min="35" max="35" width="14.7109375" style="18" hidden="1" customWidth="1"/>
    <col min="36" max="36" width="17.28515625" style="18" hidden="1" customWidth="1"/>
    <col min="37" max="37" width="14.28515625" style="103" hidden="1" customWidth="1"/>
    <col min="38" max="38" width="18" style="18" hidden="1" customWidth="1"/>
    <col min="39" max="39" width="16.5703125" style="18" hidden="1" customWidth="1"/>
    <col min="40" max="40" width="17.140625" style="18" hidden="1" customWidth="1"/>
    <col min="41" max="41" width="14" style="1" customWidth="1"/>
    <col min="42" max="42" width="13.85546875" style="1" bestFit="1" customWidth="1"/>
    <col min="43" max="256" width="9.140625" style="1"/>
    <col min="257" max="257" width="12.140625" style="1" customWidth="1"/>
    <col min="258" max="258" width="76.28515625" style="1" customWidth="1"/>
    <col min="259" max="262" width="0" style="1" hidden="1" customWidth="1"/>
    <col min="263" max="263" width="20.5703125" style="1" customWidth="1"/>
    <col min="264" max="264" width="20.140625" style="1" customWidth="1"/>
    <col min="265" max="265" width="20.7109375" style="1" customWidth="1"/>
    <col min="266" max="266" width="18.85546875" style="1" customWidth="1"/>
    <col min="267" max="267" width="0" style="1" hidden="1" customWidth="1"/>
    <col min="268" max="268" width="21.5703125" style="1" customWidth="1"/>
    <col min="269" max="279" width="0" style="1" hidden="1" customWidth="1"/>
    <col min="280" max="280" width="23.85546875" style="1" customWidth="1"/>
    <col min="281" max="283" width="21.7109375" style="1" customWidth="1"/>
    <col min="284" max="284" width="16.140625" style="1" customWidth="1"/>
    <col min="285" max="290" width="20.85546875" style="1" customWidth="1"/>
    <col min="291" max="296" width="0" style="1" hidden="1" customWidth="1"/>
    <col min="297" max="297" width="14" style="1" customWidth="1"/>
    <col min="298" max="298" width="13.85546875" style="1" bestFit="1" customWidth="1"/>
    <col min="299" max="512" width="9.140625" style="1"/>
    <col min="513" max="513" width="12.140625" style="1" customWidth="1"/>
    <col min="514" max="514" width="76.28515625" style="1" customWidth="1"/>
    <col min="515" max="518" width="0" style="1" hidden="1" customWidth="1"/>
    <col min="519" max="519" width="20.5703125" style="1" customWidth="1"/>
    <col min="520" max="520" width="20.140625" style="1" customWidth="1"/>
    <col min="521" max="521" width="20.7109375" style="1" customWidth="1"/>
    <col min="522" max="522" width="18.85546875" style="1" customWidth="1"/>
    <col min="523" max="523" width="0" style="1" hidden="1" customWidth="1"/>
    <col min="524" max="524" width="21.5703125" style="1" customWidth="1"/>
    <col min="525" max="535" width="0" style="1" hidden="1" customWidth="1"/>
    <col min="536" max="536" width="23.85546875" style="1" customWidth="1"/>
    <col min="537" max="539" width="21.7109375" style="1" customWidth="1"/>
    <col min="540" max="540" width="16.140625" style="1" customWidth="1"/>
    <col min="541" max="546" width="20.85546875" style="1" customWidth="1"/>
    <col min="547" max="552" width="0" style="1" hidden="1" customWidth="1"/>
    <col min="553" max="553" width="14" style="1" customWidth="1"/>
    <col min="554" max="554" width="13.85546875" style="1" bestFit="1" customWidth="1"/>
    <col min="555" max="768" width="9.140625" style="1"/>
    <col min="769" max="769" width="12.140625" style="1" customWidth="1"/>
    <col min="770" max="770" width="76.28515625" style="1" customWidth="1"/>
    <col min="771" max="774" width="0" style="1" hidden="1" customWidth="1"/>
    <col min="775" max="775" width="20.5703125" style="1" customWidth="1"/>
    <col min="776" max="776" width="20.140625" style="1" customWidth="1"/>
    <col min="777" max="777" width="20.7109375" style="1" customWidth="1"/>
    <col min="778" max="778" width="18.85546875" style="1" customWidth="1"/>
    <col min="779" max="779" width="0" style="1" hidden="1" customWidth="1"/>
    <col min="780" max="780" width="21.5703125" style="1" customWidth="1"/>
    <col min="781" max="791" width="0" style="1" hidden="1" customWidth="1"/>
    <col min="792" max="792" width="23.85546875" style="1" customWidth="1"/>
    <col min="793" max="795" width="21.7109375" style="1" customWidth="1"/>
    <col min="796" max="796" width="16.140625" style="1" customWidth="1"/>
    <col min="797" max="802" width="20.85546875" style="1" customWidth="1"/>
    <col min="803" max="808" width="0" style="1" hidden="1" customWidth="1"/>
    <col min="809" max="809" width="14" style="1" customWidth="1"/>
    <col min="810" max="810" width="13.85546875" style="1" bestFit="1" customWidth="1"/>
    <col min="811" max="1024" width="9.140625" style="1"/>
    <col min="1025" max="1025" width="12.140625" style="1" customWidth="1"/>
    <col min="1026" max="1026" width="76.28515625" style="1" customWidth="1"/>
    <col min="1027" max="1030" width="0" style="1" hidden="1" customWidth="1"/>
    <col min="1031" max="1031" width="20.5703125" style="1" customWidth="1"/>
    <col min="1032" max="1032" width="20.140625" style="1" customWidth="1"/>
    <col min="1033" max="1033" width="20.7109375" style="1" customWidth="1"/>
    <col min="1034" max="1034" width="18.85546875" style="1" customWidth="1"/>
    <col min="1035" max="1035" width="0" style="1" hidden="1" customWidth="1"/>
    <col min="1036" max="1036" width="21.5703125" style="1" customWidth="1"/>
    <col min="1037" max="1047" width="0" style="1" hidden="1" customWidth="1"/>
    <col min="1048" max="1048" width="23.85546875" style="1" customWidth="1"/>
    <col min="1049" max="1051" width="21.7109375" style="1" customWidth="1"/>
    <col min="1052" max="1052" width="16.140625" style="1" customWidth="1"/>
    <col min="1053" max="1058" width="20.85546875" style="1" customWidth="1"/>
    <col min="1059" max="1064" width="0" style="1" hidden="1" customWidth="1"/>
    <col min="1065" max="1065" width="14" style="1" customWidth="1"/>
    <col min="1066" max="1066" width="13.85546875" style="1" bestFit="1" customWidth="1"/>
    <col min="1067" max="1280" width="9.140625" style="1"/>
    <col min="1281" max="1281" width="12.140625" style="1" customWidth="1"/>
    <col min="1282" max="1282" width="76.28515625" style="1" customWidth="1"/>
    <col min="1283" max="1286" width="0" style="1" hidden="1" customWidth="1"/>
    <col min="1287" max="1287" width="20.5703125" style="1" customWidth="1"/>
    <col min="1288" max="1288" width="20.140625" style="1" customWidth="1"/>
    <col min="1289" max="1289" width="20.7109375" style="1" customWidth="1"/>
    <col min="1290" max="1290" width="18.85546875" style="1" customWidth="1"/>
    <col min="1291" max="1291" width="0" style="1" hidden="1" customWidth="1"/>
    <col min="1292" max="1292" width="21.5703125" style="1" customWidth="1"/>
    <col min="1293" max="1303" width="0" style="1" hidden="1" customWidth="1"/>
    <col min="1304" max="1304" width="23.85546875" style="1" customWidth="1"/>
    <col min="1305" max="1307" width="21.7109375" style="1" customWidth="1"/>
    <col min="1308" max="1308" width="16.140625" style="1" customWidth="1"/>
    <col min="1309" max="1314" width="20.85546875" style="1" customWidth="1"/>
    <col min="1315" max="1320" width="0" style="1" hidden="1" customWidth="1"/>
    <col min="1321" max="1321" width="14" style="1" customWidth="1"/>
    <col min="1322" max="1322" width="13.85546875" style="1" bestFit="1" customWidth="1"/>
    <col min="1323" max="1536" width="9.140625" style="1"/>
    <col min="1537" max="1537" width="12.140625" style="1" customWidth="1"/>
    <col min="1538" max="1538" width="76.28515625" style="1" customWidth="1"/>
    <col min="1539" max="1542" width="0" style="1" hidden="1" customWidth="1"/>
    <col min="1543" max="1543" width="20.5703125" style="1" customWidth="1"/>
    <col min="1544" max="1544" width="20.140625" style="1" customWidth="1"/>
    <col min="1545" max="1545" width="20.7109375" style="1" customWidth="1"/>
    <col min="1546" max="1546" width="18.85546875" style="1" customWidth="1"/>
    <col min="1547" max="1547" width="0" style="1" hidden="1" customWidth="1"/>
    <col min="1548" max="1548" width="21.5703125" style="1" customWidth="1"/>
    <col min="1549" max="1559" width="0" style="1" hidden="1" customWidth="1"/>
    <col min="1560" max="1560" width="23.85546875" style="1" customWidth="1"/>
    <col min="1561" max="1563" width="21.7109375" style="1" customWidth="1"/>
    <col min="1564" max="1564" width="16.140625" style="1" customWidth="1"/>
    <col min="1565" max="1570" width="20.85546875" style="1" customWidth="1"/>
    <col min="1571" max="1576" width="0" style="1" hidden="1" customWidth="1"/>
    <col min="1577" max="1577" width="14" style="1" customWidth="1"/>
    <col min="1578" max="1578" width="13.85546875" style="1" bestFit="1" customWidth="1"/>
    <col min="1579" max="1792" width="9.140625" style="1"/>
    <col min="1793" max="1793" width="12.140625" style="1" customWidth="1"/>
    <col min="1794" max="1794" width="76.28515625" style="1" customWidth="1"/>
    <col min="1795" max="1798" width="0" style="1" hidden="1" customWidth="1"/>
    <col min="1799" max="1799" width="20.5703125" style="1" customWidth="1"/>
    <col min="1800" max="1800" width="20.140625" style="1" customWidth="1"/>
    <col min="1801" max="1801" width="20.7109375" style="1" customWidth="1"/>
    <col min="1802" max="1802" width="18.85546875" style="1" customWidth="1"/>
    <col min="1803" max="1803" width="0" style="1" hidden="1" customWidth="1"/>
    <col min="1804" max="1804" width="21.5703125" style="1" customWidth="1"/>
    <col min="1805" max="1815" width="0" style="1" hidden="1" customWidth="1"/>
    <col min="1816" max="1816" width="23.85546875" style="1" customWidth="1"/>
    <col min="1817" max="1819" width="21.7109375" style="1" customWidth="1"/>
    <col min="1820" max="1820" width="16.140625" style="1" customWidth="1"/>
    <col min="1821" max="1826" width="20.85546875" style="1" customWidth="1"/>
    <col min="1827" max="1832" width="0" style="1" hidden="1" customWidth="1"/>
    <col min="1833" max="1833" width="14" style="1" customWidth="1"/>
    <col min="1834" max="1834" width="13.85546875" style="1" bestFit="1" customWidth="1"/>
    <col min="1835" max="2048" width="9.140625" style="1"/>
    <col min="2049" max="2049" width="12.140625" style="1" customWidth="1"/>
    <col min="2050" max="2050" width="76.28515625" style="1" customWidth="1"/>
    <col min="2051" max="2054" width="0" style="1" hidden="1" customWidth="1"/>
    <col min="2055" max="2055" width="20.5703125" style="1" customWidth="1"/>
    <col min="2056" max="2056" width="20.140625" style="1" customWidth="1"/>
    <col min="2057" max="2057" width="20.7109375" style="1" customWidth="1"/>
    <col min="2058" max="2058" width="18.85546875" style="1" customWidth="1"/>
    <col min="2059" max="2059" width="0" style="1" hidden="1" customWidth="1"/>
    <col min="2060" max="2060" width="21.5703125" style="1" customWidth="1"/>
    <col min="2061" max="2071" width="0" style="1" hidden="1" customWidth="1"/>
    <col min="2072" max="2072" width="23.85546875" style="1" customWidth="1"/>
    <col min="2073" max="2075" width="21.7109375" style="1" customWidth="1"/>
    <col min="2076" max="2076" width="16.140625" style="1" customWidth="1"/>
    <col min="2077" max="2082" width="20.85546875" style="1" customWidth="1"/>
    <col min="2083" max="2088" width="0" style="1" hidden="1" customWidth="1"/>
    <col min="2089" max="2089" width="14" style="1" customWidth="1"/>
    <col min="2090" max="2090" width="13.85546875" style="1" bestFit="1" customWidth="1"/>
    <col min="2091" max="2304" width="9.140625" style="1"/>
    <col min="2305" max="2305" width="12.140625" style="1" customWidth="1"/>
    <col min="2306" max="2306" width="76.28515625" style="1" customWidth="1"/>
    <col min="2307" max="2310" width="0" style="1" hidden="1" customWidth="1"/>
    <col min="2311" max="2311" width="20.5703125" style="1" customWidth="1"/>
    <col min="2312" max="2312" width="20.140625" style="1" customWidth="1"/>
    <col min="2313" max="2313" width="20.7109375" style="1" customWidth="1"/>
    <col min="2314" max="2314" width="18.85546875" style="1" customWidth="1"/>
    <col min="2315" max="2315" width="0" style="1" hidden="1" customWidth="1"/>
    <col min="2316" max="2316" width="21.5703125" style="1" customWidth="1"/>
    <col min="2317" max="2327" width="0" style="1" hidden="1" customWidth="1"/>
    <col min="2328" max="2328" width="23.85546875" style="1" customWidth="1"/>
    <col min="2329" max="2331" width="21.7109375" style="1" customWidth="1"/>
    <col min="2332" max="2332" width="16.140625" style="1" customWidth="1"/>
    <col min="2333" max="2338" width="20.85546875" style="1" customWidth="1"/>
    <col min="2339" max="2344" width="0" style="1" hidden="1" customWidth="1"/>
    <col min="2345" max="2345" width="14" style="1" customWidth="1"/>
    <col min="2346" max="2346" width="13.85546875" style="1" bestFit="1" customWidth="1"/>
    <col min="2347" max="2560" width="9.140625" style="1"/>
    <col min="2561" max="2561" width="12.140625" style="1" customWidth="1"/>
    <col min="2562" max="2562" width="76.28515625" style="1" customWidth="1"/>
    <col min="2563" max="2566" width="0" style="1" hidden="1" customWidth="1"/>
    <col min="2567" max="2567" width="20.5703125" style="1" customWidth="1"/>
    <col min="2568" max="2568" width="20.140625" style="1" customWidth="1"/>
    <col min="2569" max="2569" width="20.7109375" style="1" customWidth="1"/>
    <col min="2570" max="2570" width="18.85546875" style="1" customWidth="1"/>
    <col min="2571" max="2571" width="0" style="1" hidden="1" customWidth="1"/>
    <col min="2572" max="2572" width="21.5703125" style="1" customWidth="1"/>
    <col min="2573" max="2583" width="0" style="1" hidden="1" customWidth="1"/>
    <col min="2584" max="2584" width="23.85546875" style="1" customWidth="1"/>
    <col min="2585" max="2587" width="21.7109375" style="1" customWidth="1"/>
    <col min="2588" max="2588" width="16.140625" style="1" customWidth="1"/>
    <col min="2589" max="2594" width="20.85546875" style="1" customWidth="1"/>
    <col min="2595" max="2600" width="0" style="1" hidden="1" customWidth="1"/>
    <col min="2601" max="2601" width="14" style="1" customWidth="1"/>
    <col min="2602" max="2602" width="13.85546875" style="1" bestFit="1" customWidth="1"/>
    <col min="2603" max="2816" width="9.140625" style="1"/>
    <col min="2817" max="2817" width="12.140625" style="1" customWidth="1"/>
    <col min="2818" max="2818" width="76.28515625" style="1" customWidth="1"/>
    <col min="2819" max="2822" width="0" style="1" hidden="1" customWidth="1"/>
    <col min="2823" max="2823" width="20.5703125" style="1" customWidth="1"/>
    <col min="2824" max="2824" width="20.140625" style="1" customWidth="1"/>
    <col min="2825" max="2825" width="20.7109375" style="1" customWidth="1"/>
    <col min="2826" max="2826" width="18.85546875" style="1" customWidth="1"/>
    <col min="2827" max="2827" width="0" style="1" hidden="1" customWidth="1"/>
    <col min="2828" max="2828" width="21.5703125" style="1" customWidth="1"/>
    <col min="2829" max="2839" width="0" style="1" hidden="1" customWidth="1"/>
    <col min="2840" max="2840" width="23.85546875" style="1" customWidth="1"/>
    <col min="2841" max="2843" width="21.7109375" style="1" customWidth="1"/>
    <col min="2844" max="2844" width="16.140625" style="1" customWidth="1"/>
    <col min="2845" max="2850" width="20.85546875" style="1" customWidth="1"/>
    <col min="2851" max="2856" width="0" style="1" hidden="1" customWidth="1"/>
    <col min="2857" max="2857" width="14" style="1" customWidth="1"/>
    <col min="2858" max="2858" width="13.85546875" style="1" bestFit="1" customWidth="1"/>
    <col min="2859" max="3072" width="9.140625" style="1"/>
    <col min="3073" max="3073" width="12.140625" style="1" customWidth="1"/>
    <col min="3074" max="3074" width="76.28515625" style="1" customWidth="1"/>
    <col min="3075" max="3078" width="0" style="1" hidden="1" customWidth="1"/>
    <col min="3079" max="3079" width="20.5703125" style="1" customWidth="1"/>
    <col min="3080" max="3080" width="20.140625" style="1" customWidth="1"/>
    <col min="3081" max="3081" width="20.7109375" style="1" customWidth="1"/>
    <col min="3082" max="3082" width="18.85546875" style="1" customWidth="1"/>
    <col min="3083" max="3083" width="0" style="1" hidden="1" customWidth="1"/>
    <col min="3084" max="3084" width="21.5703125" style="1" customWidth="1"/>
    <col min="3085" max="3095" width="0" style="1" hidden="1" customWidth="1"/>
    <col min="3096" max="3096" width="23.85546875" style="1" customWidth="1"/>
    <col min="3097" max="3099" width="21.7109375" style="1" customWidth="1"/>
    <col min="3100" max="3100" width="16.140625" style="1" customWidth="1"/>
    <col min="3101" max="3106" width="20.85546875" style="1" customWidth="1"/>
    <col min="3107" max="3112" width="0" style="1" hidden="1" customWidth="1"/>
    <col min="3113" max="3113" width="14" style="1" customWidth="1"/>
    <col min="3114" max="3114" width="13.85546875" style="1" bestFit="1" customWidth="1"/>
    <col min="3115" max="3328" width="9.140625" style="1"/>
    <col min="3329" max="3329" width="12.140625" style="1" customWidth="1"/>
    <col min="3330" max="3330" width="76.28515625" style="1" customWidth="1"/>
    <col min="3331" max="3334" width="0" style="1" hidden="1" customWidth="1"/>
    <col min="3335" max="3335" width="20.5703125" style="1" customWidth="1"/>
    <col min="3336" max="3336" width="20.140625" style="1" customWidth="1"/>
    <col min="3337" max="3337" width="20.7109375" style="1" customWidth="1"/>
    <col min="3338" max="3338" width="18.85546875" style="1" customWidth="1"/>
    <col min="3339" max="3339" width="0" style="1" hidden="1" customWidth="1"/>
    <col min="3340" max="3340" width="21.5703125" style="1" customWidth="1"/>
    <col min="3341" max="3351" width="0" style="1" hidden="1" customWidth="1"/>
    <col min="3352" max="3352" width="23.85546875" style="1" customWidth="1"/>
    <col min="3353" max="3355" width="21.7109375" style="1" customWidth="1"/>
    <col min="3356" max="3356" width="16.140625" style="1" customWidth="1"/>
    <col min="3357" max="3362" width="20.85546875" style="1" customWidth="1"/>
    <col min="3363" max="3368" width="0" style="1" hidden="1" customWidth="1"/>
    <col min="3369" max="3369" width="14" style="1" customWidth="1"/>
    <col min="3370" max="3370" width="13.85546875" style="1" bestFit="1" customWidth="1"/>
    <col min="3371" max="3584" width="9.140625" style="1"/>
    <col min="3585" max="3585" width="12.140625" style="1" customWidth="1"/>
    <col min="3586" max="3586" width="76.28515625" style="1" customWidth="1"/>
    <col min="3587" max="3590" width="0" style="1" hidden="1" customWidth="1"/>
    <col min="3591" max="3591" width="20.5703125" style="1" customWidth="1"/>
    <col min="3592" max="3592" width="20.140625" style="1" customWidth="1"/>
    <col min="3593" max="3593" width="20.7109375" style="1" customWidth="1"/>
    <col min="3594" max="3594" width="18.85546875" style="1" customWidth="1"/>
    <col min="3595" max="3595" width="0" style="1" hidden="1" customWidth="1"/>
    <col min="3596" max="3596" width="21.5703125" style="1" customWidth="1"/>
    <col min="3597" max="3607" width="0" style="1" hidden="1" customWidth="1"/>
    <col min="3608" max="3608" width="23.85546875" style="1" customWidth="1"/>
    <col min="3609" max="3611" width="21.7109375" style="1" customWidth="1"/>
    <col min="3612" max="3612" width="16.140625" style="1" customWidth="1"/>
    <col min="3613" max="3618" width="20.85546875" style="1" customWidth="1"/>
    <col min="3619" max="3624" width="0" style="1" hidden="1" customWidth="1"/>
    <col min="3625" max="3625" width="14" style="1" customWidth="1"/>
    <col min="3626" max="3626" width="13.85546875" style="1" bestFit="1" customWidth="1"/>
    <col min="3627" max="3840" width="9.140625" style="1"/>
    <col min="3841" max="3841" width="12.140625" style="1" customWidth="1"/>
    <col min="3842" max="3842" width="76.28515625" style="1" customWidth="1"/>
    <col min="3843" max="3846" width="0" style="1" hidden="1" customWidth="1"/>
    <col min="3847" max="3847" width="20.5703125" style="1" customWidth="1"/>
    <col min="3848" max="3848" width="20.140625" style="1" customWidth="1"/>
    <col min="3849" max="3849" width="20.7109375" style="1" customWidth="1"/>
    <col min="3850" max="3850" width="18.85546875" style="1" customWidth="1"/>
    <col min="3851" max="3851" width="0" style="1" hidden="1" customWidth="1"/>
    <col min="3852" max="3852" width="21.5703125" style="1" customWidth="1"/>
    <col min="3853" max="3863" width="0" style="1" hidden="1" customWidth="1"/>
    <col min="3864" max="3864" width="23.85546875" style="1" customWidth="1"/>
    <col min="3865" max="3867" width="21.7109375" style="1" customWidth="1"/>
    <col min="3868" max="3868" width="16.140625" style="1" customWidth="1"/>
    <col min="3869" max="3874" width="20.85546875" style="1" customWidth="1"/>
    <col min="3875" max="3880" width="0" style="1" hidden="1" customWidth="1"/>
    <col min="3881" max="3881" width="14" style="1" customWidth="1"/>
    <col min="3882" max="3882" width="13.85546875" style="1" bestFit="1" customWidth="1"/>
    <col min="3883" max="4096" width="9.140625" style="1"/>
    <col min="4097" max="4097" width="12.140625" style="1" customWidth="1"/>
    <col min="4098" max="4098" width="76.28515625" style="1" customWidth="1"/>
    <col min="4099" max="4102" width="0" style="1" hidden="1" customWidth="1"/>
    <col min="4103" max="4103" width="20.5703125" style="1" customWidth="1"/>
    <col min="4104" max="4104" width="20.140625" style="1" customWidth="1"/>
    <col min="4105" max="4105" width="20.7109375" style="1" customWidth="1"/>
    <col min="4106" max="4106" width="18.85546875" style="1" customWidth="1"/>
    <col min="4107" max="4107" width="0" style="1" hidden="1" customWidth="1"/>
    <col min="4108" max="4108" width="21.5703125" style="1" customWidth="1"/>
    <col min="4109" max="4119" width="0" style="1" hidden="1" customWidth="1"/>
    <col min="4120" max="4120" width="23.85546875" style="1" customWidth="1"/>
    <col min="4121" max="4123" width="21.7109375" style="1" customWidth="1"/>
    <col min="4124" max="4124" width="16.140625" style="1" customWidth="1"/>
    <col min="4125" max="4130" width="20.85546875" style="1" customWidth="1"/>
    <col min="4131" max="4136" width="0" style="1" hidden="1" customWidth="1"/>
    <col min="4137" max="4137" width="14" style="1" customWidth="1"/>
    <col min="4138" max="4138" width="13.85546875" style="1" bestFit="1" customWidth="1"/>
    <col min="4139" max="4352" width="9.140625" style="1"/>
    <col min="4353" max="4353" width="12.140625" style="1" customWidth="1"/>
    <col min="4354" max="4354" width="76.28515625" style="1" customWidth="1"/>
    <col min="4355" max="4358" width="0" style="1" hidden="1" customWidth="1"/>
    <col min="4359" max="4359" width="20.5703125" style="1" customWidth="1"/>
    <col min="4360" max="4360" width="20.140625" style="1" customWidth="1"/>
    <col min="4361" max="4361" width="20.7109375" style="1" customWidth="1"/>
    <col min="4362" max="4362" width="18.85546875" style="1" customWidth="1"/>
    <col min="4363" max="4363" width="0" style="1" hidden="1" customWidth="1"/>
    <col min="4364" max="4364" width="21.5703125" style="1" customWidth="1"/>
    <col min="4365" max="4375" width="0" style="1" hidden="1" customWidth="1"/>
    <col min="4376" max="4376" width="23.85546875" style="1" customWidth="1"/>
    <col min="4377" max="4379" width="21.7109375" style="1" customWidth="1"/>
    <col min="4380" max="4380" width="16.140625" style="1" customWidth="1"/>
    <col min="4381" max="4386" width="20.85546875" style="1" customWidth="1"/>
    <col min="4387" max="4392" width="0" style="1" hidden="1" customWidth="1"/>
    <col min="4393" max="4393" width="14" style="1" customWidth="1"/>
    <col min="4394" max="4394" width="13.85546875" style="1" bestFit="1" customWidth="1"/>
    <col min="4395" max="4608" width="9.140625" style="1"/>
    <col min="4609" max="4609" width="12.140625" style="1" customWidth="1"/>
    <col min="4610" max="4610" width="76.28515625" style="1" customWidth="1"/>
    <col min="4611" max="4614" width="0" style="1" hidden="1" customWidth="1"/>
    <col min="4615" max="4615" width="20.5703125" style="1" customWidth="1"/>
    <col min="4616" max="4616" width="20.140625" style="1" customWidth="1"/>
    <col min="4617" max="4617" width="20.7109375" style="1" customWidth="1"/>
    <col min="4618" max="4618" width="18.85546875" style="1" customWidth="1"/>
    <col min="4619" max="4619" width="0" style="1" hidden="1" customWidth="1"/>
    <col min="4620" max="4620" width="21.5703125" style="1" customWidth="1"/>
    <col min="4621" max="4631" width="0" style="1" hidden="1" customWidth="1"/>
    <col min="4632" max="4632" width="23.85546875" style="1" customWidth="1"/>
    <col min="4633" max="4635" width="21.7109375" style="1" customWidth="1"/>
    <col min="4636" max="4636" width="16.140625" style="1" customWidth="1"/>
    <col min="4637" max="4642" width="20.85546875" style="1" customWidth="1"/>
    <col min="4643" max="4648" width="0" style="1" hidden="1" customWidth="1"/>
    <col min="4649" max="4649" width="14" style="1" customWidth="1"/>
    <col min="4650" max="4650" width="13.85546875" style="1" bestFit="1" customWidth="1"/>
    <col min="4651" max="4864" width="9.140625" style="1"/>
    <col min="4865" max="4865" width="12.140625" style="1" customWidth="1"/>
    <col min="4866" max="4866" width="76.28515625" style="1" customWidth="1"/>
    <col min="4867" max="4870" width="0" style="1" hidden="1" customWidth="1"/>
    <col min="4871" max="4871" width="20.5703125" style="1" customWidth="1"/>
    <col min="4872" max="4872" width="20.140625" style="1" customWidth="1"/>
    <col min="4873" max="4873" width="20.7109375" style="1" customWidth="1"/>
    <col min="4874" max="4874" width="18.85546875" style="1" customWidth="1"/>
    <col min="4875" max="4875" width="0" style="1" hidden="1" customWidth="1"/>
    <col min="4876" max="4876" width="21.5703125" style="1" customWidth="1"/>
    <col min="4877" max="4887" width="0" style="1" hidden="1" customWidth="1"/>
    <col min="4888" max="4888" width="23.85546875" style="1" customWidth="1"/>
    <col min="4889" max="4891" width="21.7109375" style="1" customWidth="1"/>
    <col min="4892" max="4892" width="16.140625" style="1" customWidth="1"/>
    <col min="4893" max="4898" width="20.85546875" style="1" customWidth="1"/>
    <col min="4899" max="4904" width="0" style="1" hidden="1" customWidth="1"/>
    <col min="4905" max="4905" width="14" style="1" customWidth="1"/>
    <col min="4906" max="4906" width="13.85546875" style="1" bestFit="1" customWidth="1"/>
    <col min="4907" max="5120" width="9.140625" style="1"/>
    <col min="5121" max="5121" width="12.140625" style="1" customWidth="1"/>
    <col min="5122" max="5122" width="76.28515625" style="1" customWidth="1"/>
    <col min="5123" max="5126" width="0" style="1" hidden="1" customWidth="1"/>
    <col min="5127" max="5127" width="20.5703125" style="1" customWidth="1"/>
    <col min="5128" max="5128" width="20.140625" style="1" customWidth="1"/>
    <col min="5129" max="5129" width="20.7109375" style="1" customWidth="1"/>
    <col min="5130" max="5130" width="18.85546875" style="1" customWidth="1"/>
    <col min="5131" max="5131" width="0" style="1" hidden="1" customWidth="1"/>
    <col min="5132" max="5132" width="21.5703125" style="1" customWidth="1"/>
    <col min="5133" max="5143" width="0" style="1" hidden="1" customWidth="1"/>
    <col min="5144" max="5144" width="23.85546875" style="1" customWidth="1"/>
    <col min="5145" max="5147" width="21.7109375" style="1" customWidth="1"/>
    <col min="5148" max="5148" width="16.140625" style="1" customWidth="1"/>
    <col min="5149" max="5154" width="20.85546875" style="1" customWidth="1"/>
    <col min="5155" max="5160" width="0" style="1" hidden="1" customWidth="1"/>
    <col min="5161" max="5161" width="14" style="1" customWidth="1"/>
    <col min="5162" max="5162" width="13.85546875" style="1" bestFit="1" customWidth="1"/>
    <col min="5163" max="5376" width="9.140625" style="1"/>
    <col min="5377" max="5377" width="12.140625" style="1" customWidth="1"/>
    <col min="5378" max="5378" width="76.28515625" style="1" customWidth="1"/>
    <col min="5379" max="5382" width="0" style="1" hidden="1" customWidth="1"/>
    <col min="5383" max="5383" width="20.5703125" style="1" customWidth="1"/>
    <col min="5384" max="5384" width="20.140625" style="1" customWidth="1"/>
    <col min="5385" max="5385" width="20.7109375" style="1" customWidth="1"/>
    <col min="5386" max="5386" width="18.85546875" style="1" customWidth="1"/>
    <col min="5387" max="5387" width="0" style="1" hidden="1" customWidth="1"/>
    <col min="5388" max="5388" width="21.5703125" style="1" customWidth="1"/>
    <col min="5389" max="5399" width="0" style="1" hidden="1" customWidth="1"/>
    <col min="5400" max="5400" width="23.85546875" style="1" customWidth="1"/>
    <col min="5401" max="5403" width="21.7109375" style="1" customWidth="1"/>
    <col min="5404" max="5404" width="16.140625" style="1" customWidth="1"/>
    <col min="5405" max="5410" width="20.85546875" style="1" customWidth="1"/>
    <col min="5411" max="5416" width="0" style="1" hidden="1" customWidth="1"/>
    <col min="5417" max="5417" width="14" style="1" customWidth="1"/>
    <col min="5418" max="5418" width="13.85546875" style="1" bestFit="1" customWidth="1"/>
    <col min="5419" max="5632" width="9.140625" style="1"/>
    <col min="5633" max="5633" width="12.140625" style="1" customWidth="1"/>
    <col min="5634" max="5634" width="76.28515625" style="1" customWidth="1"/>
    <col min="5635" max="5638" width="0" style="1" hidden="1" customWidth="1"/>
    <col min="5639" max="5639" width="20.5703125" style="1" customWidth="1"/>
    <col min="5640" max="5640" width="20.140625" style="1" customWidth="1"/>
    <col min="5641" max="5641" width="20.7109375" style="1" customWidth="1"/>
    <col min="5642" max="5642" width="18.85546875" style="1" customWidth="1"/>
    <col min="5643" max="5643" width="0" style="1" hidden="1" customWidth="1"/>
    <col min="5644" max="5644" width="21.5703125" style="1" customWidth="1"/>
    <col min="5645" max="5655" width="0" style="1" hidden="1" customWidth="1"/>
    <col min="5656" max="5656" width="23.85546875" style="1" customWidth="1"/>
    <col min="5657" max="5659" width="21.7109375" style="1" customWidth="1"/>
    <col min="5660" max="5660" width="16.140625" style="1" customWidth="1"/>
    <col min="5661" max="5666" width="20.85546875" style="1" customWidth="1"/>
    <col min="5667" max="5672" width="0" style="1" hidden="1" customWidth="1"/>
    <col min="5673" max="5673" width="14" style="1" customWidth="1"/>
    <col min="5674" max="5674" width="13.85546875" style="1" bestFit="1" customWidth="1"/>
    <col min="5675" max="5888" width="9.140625" style="1"/>
    <col min="5889" max="5889" width="12.140625" style="1" customWidth="1"/>
    <col min="5890" max="5890" width="76.28515625" style="1" customWidth="1"/>
    <col min="5891" max="5894" width="0" style="1" hidden="1" customWidth="1"/>
    <col min="5895" max="5895" width="20.5703125" style="1" customWidth="1"/>
    <col min="5896" max="5896" width="20.140625" style="1" customWidth="1"/>
    <col min="5897" max="5897" width="20.7109375" style="1" customWidth="1"/>
    <col min="5898" max="5898" width="18.85546875" style="1" customWidth="1"/>
    <col min="5899" max="5899" width="0" style="1" hidden="1" customWidth="1"/>
    <col min="5900" max="5900" width="21.5703125" style="1" customWidth="1"/>
    <col min="5901" max="5911" width="0" style="1" hidden="1" customWidth="1"/>
    <col min="5912" max="5912" width="23.85546875" style="1" customWidth="1"/>
    <col min="5913" max="5915" width="21.7109375" style="1" customWidth="1"/>
    <col min="5916" max="5916" width="16.140625" style="1" customWidth="1"/>
    <col min="5917" max="5922" width="20.85546875" style="1" customWidth="1"/>
    <col min="5923" max="5928" width="0" style="1" hidden="1" customWidth="1"/>
    <col min="5929" max="5929" width="14" style="1" customWidth="1"/>
    <col min="5930" max="5930" width="13.85546875" style="1" bestFit="1" customWidth="1"/>
    <col min="5931" max="6144" width="9.140625" style="1"/>
    <col min="6145" max="6145" width="12.140625" style="1" customWidth="1"/>
    <col min="6146" max="6146" width="76.28515625" style="1" customWidth="1"/>
    <col min="6147" max="6150" width="0" style="1" hidden="1" customWidth="1"/>
    <col min="6151" max="6151" width="20.5703125" style="1" customWidth="1"/>
    <col min="6152" max="6152" width="20.140625" style="1" customWidth="1"/>
    <col min="6153" max="6153" width="20.7109375" style="1" customWidth="1"/>
    <col min="6154" max="6154" width="18.85546875" style="1" customWidth="1"/>
    <col min="6155" max="6155" width="0" style="1" hidden="1" customWidth="1"/>
    <col min="6156" max="6156" width="21.5703125" style="1" customWidth="1"/>
    <col min="6157" max="6167" width="0" style="1" hidden="1" customWidth="1"/>
    <col min="6168" max="6168" width="23.85546875" style="1" customWidth="1"/>
    <col min="6169" max="6171" width="21.7109375" style="1" customWidth="1"/>
    <col min="6172" max="6172" width="16.140625" style="1" customWidth="1"/>
    <col min="6173" max="6178" width="20.85546875" style="1" customWidth="1"/>
    <col min="6179" max="6184" width="0" style="1" hidden="1" customWidth="1"/>
    <col min="6185" max="6185" width="14" style="1" customWidth="1"/>
    <col min="6186" max="6186" width="13.85546875" style="1" bestFit="1" customWidth="1"/>
    <col min="6187" max="6400" width="9.140625" style="1"/>
    <col min="6401" max="6401" width="12.140625" style="1" customWidth="1"/>
    <col min="6402" max="6402" width="76.28515625" style="1" customWidth="1"/>
    <col min="6403" max="6406" width="0" style="1" hidden="1" customWidth="1"/>
    <col min="6407" max="6407" width="20.5703125" style="1" customWidth="1"/>
    <col min="6408" max="6408" width="20.140625" style="1" customWidth="1"/>
    <col min="6409" max="6409" width="20.7109375" style="1" customWidth="1"/>
    <col min="6410" max="6410" width="18.85546875" style="1" customWidth="1"/>
    <col min="6411" max="6411" width="0" style="1" hidden="1" customWidth="1"/>
    <col min="6412" max="6412" width="21.5703125" style="1" customWidth="1"/>
    <col min="6413" max="6423" width="0" style="1" hidden="1" customWidth="1"/>
    <col min="6424" max="6424" width="23.85546875" style="1" customWidth="1"/>
    <col min="6425" max="6427" width="21.7109375" style="1" customWidth="1"/>
    <col min="6428" max="6428" width="16.140625" style="1" customWidth="1"/>
    <col min="6429" max="6434" width="20.85546875" style="1" customWidth="1"/>
    <col min="6435" max="6440" width="0" style="1" hidden="1" customWidth="1"/>
    <col min="6441" max="6441" width="14" style="1" customWidth="1"/>
    <col min="6442" max="6442" width="13.85546875" style="1" bestFit="1" customWidth="1"/>
    <col min="6443" max="6656" width="9.140625" style="1"/>
    <col min="6657" max="6657" width="12.140625" style="1" customWidth="1"/>
    <col min="6658" max="6658" width="76.28515625" style="1" customWidth="1"/>
    <col min="6659" max="6662" width="0" style="1" hidden="1" customWidth="1"/>
    <col min="6663" max="6663" width="20.5703125" style="1" customWidth="1"/>
    <col min="6664" max="6664" width="20.140625" style="1" customWidth="1"/>
    <col min="6665" max="6665" width="20.7109375" style="1" customWidth="1"/>
    <col min="6666" max="6666" width="18.85546875" style="1" customWidth="1"/>
    <col min="6667" max="6667" width="0" style="1" hidden="1" customWidth="1"/>
    <col min="6668" max="6668" width="21.5703125" style="1" customWidth="1"/>
    <col min="6669" max="6679" width="0" style="1" hidden="1" customWidth="1"/>
    <col min="6680" max="6680" width="23.85546875" style="1" customWidth="1"/>
    <col min="6681" max="6683" width="21.7109375" style="1" customWidth="1"/>
    <col min="6684" max="6684" width="16.140625" style="1" customWidth="1"/>
    <col min="6685" max="6690" width="20.85546875" style="1" customWidth="1"/>
    <col min="6691" max="6696" width="0" style="1" hidden="1" customWidth="1"/>
    <col min="6697" max="6697" width="14" style="1" customWidth="1"/>
    <col min="6698" max="6698" width="13.85546875" style="1" bestFit="1" customWidth="1"/>
    <col min="6699" max="6912" width="9.140625" style="1"/>
    <col min="6913" max="6913" width="12.140625" style="1" customWidth="1"/>
    <col min="6914" max="6914" width="76.28515625" style="1" customWidth="1"/>
    <col min="6915" max="6918" width="0" style="1" hidden="1" customWidth="1"/>
    <col min="6919" max="6919" width="20.5703125" style="1" customWidth="1"/>
    <col min="6920" max="6920" width="20.140625" style="1" customWidth="1"/>
    <col min="6921" max="6921" width="20.7109375" style="1" customWidth="1"/>
    <col min="6922" max="6922" width="18.85546875" style="1" customWidth="1"/>
    <col min="6923" max="6923" width="0" style="1" hidden="1" customWidth="1"/>
    <col min="6924" max="6924" width="21.5703125" style="1" customWidth="1"/>
    <col min="6925" max="6935" width="0" style="1" hidden="1" customWidth="1"/>
    <col min="6936" max="6936" width="23.85546875" style="1" customWidth="1"/>
    <col min="6937" max="6939" width="21.7109375" style="1" customWidth="1"/>
    <col min="6940" max="6940" width="16.140625" style="1" customWidth="1"/>
    <col min="6941" max="6946" width="20.85546875" style="1" customWidth="1"/>
    <col min="6947" max="6952" width="0" style="1" hidden="1" customWidth="1"/>
    <col min="6953" max="6953" width="14" style="1" customWidth="1"/>
    <col min="6954" max="6954" width="13.85546875" style="1" bestFit="1" customWidth="1"/>
    <col min="6955" max="7168" width="9.140625" style="1"/>
    <col min="7169" max="7169" width="12.140625" style="1" customWidth="1"/>
    <col min="7170" max="7170" width="76.28515625" style="1" customWidth="1"/>
    <col min="7171" max="7174" width="0" style="1" hidden="1" customWidth="1"/>
    <col min="7175" max="7175" width="20.5703125" style="1" customWidth="1"/>
    <col min="7176" max="7176" width="20.140625" style="1" customWidth="1"/>
    <col min="7177" max="7177" width="20.7109375" style="1" customWidth="1"/>
    <col min="7178" max="7178" width="18.85546875" style="1" customWidth="1"/>
    <col min="7179" max="7179" width="0" style="1" hidden="1" customWidth="1"/>
    <col min="7180" max="7180" width="21.5703125" style="1" customWidth="1"/>
    <col min="7181" max="7191" width="0" style="1" hidden="1" customWidth="1"/>
    <col min="7192" max="7192" width="23.85546875" style="1" customWidth="1"/>
    <col min="7193" max="7195" width="21.7109375" style="1" customWidth="1"/>
    <col min="7196" max="7196" width="16.140625" style="1" customWidth="1"/>
    <col min="7197" max="7202" width="20.85546875" style="1" customWidth="1"/>
    <col min="7203" max="7208" width="0" style="1" hidden="1" customWidth="1"/>
    <col min="7209" max="7209" width="14" style="1" customWidth="1"/>
    <col min="7210" max="7210" width="13.85546875" style="1" bestFit="1" customWidth="1"/>
    <col min="7211" max="7424" width="9.140625" style="1"/>
    <col min="7425" max="7425" width="12.140625" style="1" customWidth="1"/>
    <col min="7426" max="7426" width="76.28515625" style="1" customWidth="1"/>
    <col min="7427" max="7430" width="0" style="1" hidden="1" customWidth="1"/>
    <col min="7431" max="7431" width="20.5703125" style="1" customWidth="1"/>
    <col min="7432" max="7432" width="20.140625" style="1" customWidth="1"/>
    <col min="7433" max="7433" width="20.7109375" style="1" customWidth="1"/>
    <col min="7434" max="7434" width="18.85546875" style="1" customWidth="1"/>
    <col min="7435" max="7435" width="0" style="1" hidden="1" customWidth="1"/>
    <col min="7436" max="7436" width="21.5703125" style="1" customWidth="1"/>
    <col min="7437" max="7447" width="0" style="1" hidden="1" customWidth="1"/>
    <col min="7448" max="7448" width="23.85546875" style="1" customWidth="1"/>
    <col min="7449" max="7451" width="21.7109375" style="1" customWidth="1"/>
    <col min="7452" max="7452" width="16.140625" style="1" customWidth="1"/>
    <col min="7453" max="7458" width="20.85546875" style="1" customWidth="1"/>
    <col min="7459" max="7464" width="0" style="1" hidden="1" customWidth="1"/>
    <col min="7465" max="7465" width="14" style="1" customWidth="1"/>
    <col min="7466" max="7466" width="13.85546875" style="1" bestFit="1" customWidth="1"/>
    <col min="7467" max="7680" width="9.140625" style="1"/>
    <col min="7681" max="7681" width="12.140625" style="1" customWidth="1"/>
    <col min="7682" max="7682" width="76.28515625" style="1" customWidth="1"/>
    <col min="7683" max="7686" width="0" style="1" hidden="1" customWidth="1"/>
    <col min="7687" max="7687" width="20.5703125" style="1" customWidth="1"/>
    <col min="7688" max="7688" width="20.140625" style="1" customWidth="1"/>
    <col min="7689" max="7689" width="20.7109375" style="1" customWidth="1"/>
    <col min="7690" max="7690" width="18.85546875" style="1" customWidth="1"/>
    <col min="7691" max="7691" width="0" style="1" hidden="1" customWidth="1"/>
    <col min="7692" max="7692" width="21.5703125" style="1" customWidth="1"/>
    <col min="7693" max="7703" width="0" style="1" hidden="1" customWidth="1"/>
    <col min="7704" max="7704" width="23.85546875" style="1" customWidth="1"/>
    <col min="7705" max="7707" width="21.7109375" style="1" customWidth="1"/>
    <col min="7708" max="7708" width="16.140625" style="1" customWidth="1"/>
    <col min="7709" max="7714" width="20.85546875" style="1" customWidth="1"/>
    <col min="7715" max="7720" width="0" style="1" hidden="1" customWidth="1"/>
    <col min="7721" max="7721" width="14" style="1" customWidth="1"/>
    <col min="7722" max="7722" width="13.85546875" style="1" bestFit="1" customWidth="1"/>
    <col min="7723" max="7936" width="9.140625" style="1"/>
    <col min="7937" max="7937" width="12.140625" style="1" customWidth="1"/>
    <col min="7938" max="7938" width="76.28515625" style="1" customWidth="1"/>
    <col min="7939" max="7942" width="0" style="1" hidden="1" customWidth="1"/>
    <col min="7943" max="7943" width="20.5703125" style="1" customWidth="1"/>
    <col min="7944" max="7944" width="20.140625" style="1" customWidth="1"/>
    <col min="7945" max="7945" width="20.7109375" style="1" customWidth="1"/>
    <col min="7946" max="7946" width="18.85546875" style="1" customWidth="1"/>
    <col min="7947" max="7947" width="0" style="1" hidden="1" customWidth="1"/>
    <col min="7948" max="7948" width="21.5703125" style="1" customWidth="1"/>
    <col min="7949" max="7959" width="0" style="1" hidden="1" customWidth="1"/>
    <col min="7960" max="7960" width="23.85546875" style="1" customWidth="1"/>
    <col min="7961" max="7963" width="21.7109375" style="1" customWidth="1"/>
    <col min="7964" max="7964" width="16.140625" style="1" customWidth="1"/>
    <col min="7965" max="7970" width="20.85546875" style="1" customWidth="1"/>
    <col min="7971" max="7976" width="0" style="1" hidden="1" customWidth="1"/>
    <col min="7977" max="7977" width="14" style="1" customWidth="1"/>
    <col min="7978" max="7978" width="13.85546875" style="1" bestFit="1" customWidth="1"/>
    <col min="7979" max="8192" width="9.140625" style="1"/>
    <col min="8193" max="8193" width="12.140625" style="1" customWidth="1"/>
    <col min="8194" max="8194" width="76.28515625" style="1" customWidth="1"/>
    <col min="8195" max="8198" width="0" style="1" hidden="1" customWidth="1"/>
    <col min="8199" max="8199" width="20.5703125" style="1" customWidth="1"/>
    <col min="8200" max="8200" width="20.140625" style="1" customWidth="1"/>
    <col min="8201" max="8201" width="20.7109375" style="1" customWidth="1"/>
    <col min="8202" max="8202" width="18.85546875" style="1" customWidth="1"/>
    <col min="8203" max="8203" width="0" style="1" hidden="1" customWidth="1"/>
    <col min="8204" max="8204" width="21.5703125" style="1" customWidth="1"/>
    <col min="8205" max="8215" width="0" style="1" hidden="1" customWidth="1"/>
    <col min="8216" max="8216" width="23.85546875" style="1" customWidth="1"/>
    <col min="8217" max="8219" width="21.7109375" style="1" customWidth="1"/>
    <col min="8220" max="8220" width="16.140625" style="1" customWidth="1"/>
    <col min="8221" max="8226" width="20.85546875" style="1" customWidth="1"/>
    <col min="8227" max="8232" width="0" style="1" hidden="1" customWidth="1"/>
    <col min="8233" max="8233" width="14" style="1" customWidth="1"/>
    <col min="8234" max="8234" width="13.85546875" style="1" bestFit="1" customWidth="1"/>
    <col min="8235" max="8448" width="9.140625" style="1"/>
    <col min="8449" max="8449" width="12.140625" style="1" customWidth="1"/>
    <col min="8450" max="8450" width="76.28515625" style="1" customWidth="1"/>
    <col min="8451" max="8454" width="0" style="1" hidden="1" customWidth="1"/>
    <col min="8455" max="8455" width="20.5703125" style="1" customWidth="1"/>
    <col min="8456" max="8456" width="20.140625" style="1" customWidth="1"/>
    <col min="8457" max="8457" width="20.7109375" style="1" customWidth="1"/>
    <col min="8458" max="8458" width="18.85546875" style="1" customWidth="1"/>
    <col min="8459" max="8459" width="0" style="1" hidden="1" customWidth="1"/>
    <col min="8460" max="8460" width="21.5703125" style="1" customWidth="1"/>
    <col min="8461" max="8471" width="0" style="1" hidden="1" customWidth="1"/>
    <col min="8472" max="8472" width="23.85546875" style="1" customWidth="1"/>
    <col min="8473" max="8475" width="21.7109375" style="1" customWidth="1"/>
    <col min="8476" max="8476" width="16.140625" style="1" customWidth="1"/>
    <col min="8477" max="8482" width="20.85546875" style="1" customWidth="1"/>
    <col min="8483" max="8488" width="0" style="1" hidden="1" customWidth="1"/>
    <col min="8489" max="8489" width="14" style="1" customWidth="1"/>
    <col min="8490" max="8490" width="13.85546875" style="1" bestFit="1" customWidth="1"/>
    <col min="8491" max="8704" width="9.140625" style="1"/>
    <col min="8705" max="8705" width="12.140625" style="1" customWidth="1"/>
    <col min="8706" max="8706" width="76.28515625" style="1" customWidth="1"/>
    <col min="8707" max="8710" width="0" style="1" hidden="1" customWidth="1"/>
    <col min="8711" max="8711" width="20.5703125" style="1" customWidth="1"/>
    <col min="8712" max="8712" width="20.140625" style="1" customWidth="1"/>
    <col min="8713" max="8713" width="20.7109375" style="1" customWidth="1"/>
    <col min="8714" max="8714" width="18.85546875" style="1" customWidth="1"/>
    <col min="8715" max="8715" width="0" style="1" hidden="1" customWidth="1"/>
    <col min="8716" max="8716" width="21.5703125" style="1" customWidth="1"/>
    <col min="8717" max="8727" width="0" style="1" hidden="1" customWidth="1"/>
    <col min="8728" max="8728" width="23.85546875" style="1" customWidth="1"/>
    <col min="8729" max="8731" width="21.7109375" style="1" customWidth="1"/>
    <col min="8732" max="8732" width="16.140625" style="1" customWidth="1"/>
    <col min="8733" max="8738" width="20.85546875" style="1" customWidth="1"/>
    <col min="8739" max="8744" width="0" style="1" hidden="1" customWidth="1"/>
    <col min="8745" max="8745" width="14" style="1" customWidth="1"/>
    <col min="8746" max="8746" width="13.85546875" style="1" bestFit="1" customWidth="1"/>
    <col min="8747" max="8960" width="9.140625" style="1"/>
    <col min="8961" max="8961" width="12.140625" style="1" customWidth="1"/>
    <col min="8962" max="8962" width="76.28515625" style="1" customWidth="1"/>
    <col min="8963" max="8966" width="0" style="1" hidden="1" customWidth="1"/>
    <col min="8967" max="8967" width="20.5703125" style="1" customWidth="1"/>
    <col min="8968" max="8968" width="20.140625" style="1" customWidth="1"/>
    <col min="8969" max="8969" width="20.7109375" style="1" customWidth="1"/>
    <col min="8970" max="8970" width="18.85546875" style="1" customWidth="1"/>
    <col min="8971" max="8971" width="0" style="1" hidden="1" customWidth="1"/>
    <col min="8972" max="8972" width="21.5703125" style="1" customWidth="1"/>
    <col min="8973" max="8983" width="0" style="1" hidden="1" customWidth="1"/>
    <col min="8984" max="8984" width="23.85546875" style="1" customWidth="1"/>
    <col min="8985" max="8987" width="21.7109375" style="1" customWidth="1"/>
    <col min="8988" max="8988" width="16.140625" style="1" customWidth="1"/>
    <col min="8989" max="8994" width="20.85546875" style="1" customWidth="1"/>
    <col min="8995" max="9000" width="0" style="1" hidden="1" customWidth="1"/>
    <col min="9001" max="9001" width="14" style="1" customWidth="1"/>
    <col min="9002" max="9002" width="13.85546875" style="1" bestFit="1" customWidth="1"/>
    <col min="9003" max="9216" width="9.140625" style="1"/>
    <col min="9217" max="9217" width="12.140625" style="1" customWidth="1"/>
    <col min="9218" max="9218" width="76.28515625" style="1" customWidth="1"/>
    <col min="9219" max="9222" width="0" style="1" hidden="1" customWidth="1"/>
    <col min="9223" max="9223" width="20.5703125" style="1" customWidth="1"/>
    <col min="9224" max="9224" width="20.140625" style="1" customWidth="1"/>
    <col min="9225" max="9225" width="20.7109375" style="1" customWidth="1"/>
    <col min="9226" max="9226" width="18.85546875" style="1" customWidth="1"/>
    <col min="9227" max="9227" width="0" style="1" hidden="1" customWidth="1"/>
    <col min="9228" max="9228" width="21.5703125" style="1" customWidth="1"/>
    <col min="9229" max="9239" width="0" style="1" hidden="1" customWidth="1"/>
    <col min="9240" max="9240" width="23.85546875" style="1" customWidth="1"/>
    <col min="9241" max="9243" width="21.7109375" style="1" customWidth="1"/>
    <col min="9244" max="9244" width="16.140625" style="1" customWidth="1"/>
    <col min="9245" max="9250" width="20.85546875" style="1" customWidth="1"/>
    <col min="9251" max="9256" width="0" style="1" hidden="1" customWidth="1"/>
    <col min="9257" max="9257" width="14" style="1" customWidth="1"/>
    <col min="9258" max="9258" width="13.85546875" style="1" bestFit="1" customWidth="1"/>
    <col min="9259" max="9472" width="9.140625" style="1"/>
    <col min="9473" max="9473" width="12.140625" style="1" customWidth="1"/>
    <col min="9474" max="9474" width="76.28515625" style="1" customWidth="1"/>
    <col min="9475" max="9478" width="0" style="1" hidden="1" customWidth="1"/>
    <col min="9479" max="9479" width="20.5703125" style="1" customWidth="1"/>
    <col min="9480" max="9480" width="20.140625" style="1" customWidth="1"/>
    <col min="9481" max="9481" width="20.7109375" style="1" customWidth="1"/>
    <col min="9482" max="9482" width="18.85546875" style="1" customWidth="1"/>
    <col min="9483" max="9483" width="0" style="1" hidden="1" customWidth="1"/>
    <col min="9484" max="9484" width="21.5703125" style="1" customWidth="1"/>
    <col min="9485" max="9495" width="0" style="1" hidden="1" customWidth="1"/>
    <col min="9496" max="9496" width="23.85546875" style="1" customWidth="1"/>
    <col min="9497" max="9499" width="21.7109375" style="1" customWidth="1"/>
    <col min="9500" max="9500" width="16.140625" style="1" customWidth="1"/>
    <col min="9501" max="9506" width="20.85546875" style="1" customWidth="1"/>
    <col min="9507" max="9512" width="0" style="1" hidden="1" customWidth="1"/>
    <col min="9513" max="9513" width="14" style="1" customWidth="1"/>
    <col min="9514" max="9514" width="13.85546875" style="1" bestFit="1" customWidth="1"/>
    <col min="9515" max="9728" width="9.140625" style="1"/>
    <col min="9729" max="9729" width="12.140625" style="1" customWidth="1"/>
    <col min="9730" max="9730" width="76.28515625" style="1" customWidth="1"/>
    <col min="9731" max="9734" width="0" style="1" hidden="1" customWidth="1"/>
    <col min="9735" max="9735" width="20.5703125" style="1" customWidth="1"/>
    <col min="9736" max="9736" width="20.140625" style="1" customWidth="1"/>
    <col min="9737" max="9737" width="20.7109375" style="1" customWidth="1"/>
    <col min="9738" max="9738" width="18.85546875" style="1" customWidth="1"/>
    <col min="9739" max="9739" width="0" style="1" hidden="1" customWidth="1"/>
    <col min="9740" max="9740" width="21.5703125" style="1" customWidth="1"/>
    <col min="9741" max="9751" width="0" style="1" hidden="1" customWidth="1"/>
    <col min="9752" max="9752" width="23.85546875" style="1" customWidth="1"/>
    <col min="9753" max="9755" width="21.7109375" style="1" customWidth="1"/>
    <col min="9756" max="9756" width="16.140625" style="1" customWidth="1"/>
    <col min="9757" max="9762" width="20.85546875" style="1" customWidth="1"/>
    <col min="9763" max="9768" width="0" style="1" hidden="1" customWidth="1"/>
    <col min="9769" max="9769" width="14" style="1" customWidth="1"/>
    <col min="9770" max="9770" width="13.85546875" style="1" bestFit="1" customWidth="1"/>
    <col min="9771" max="9984" width="9.140625" style="1"/>
    <col min="9985" max="9985" width="12.140625" style="1" customWidth="1"/>
    <col min="9986" max="9986" width="76.28515625" style="1" customWidth="1"/>
    <col min="9987" max="9990" width="0" style="1" hidden="1" customWidth="1"/>
    <col min="9991" max="9991" width="20.5703125" style="1" customWidth="1"/>
    <col min="9992" max="9992" width="20.140625" style="1" customWidth="1"/>
    <col min="9993" max="9993" width="20.7109375" style="1" customWidth="1"/>
    <col min="9994" max="9994" width="18.85546875" style="1" customWidth="1"/>
    <col min="9995" max="9995" width="0" style="1" hidden="1" customWidth="1"/>
    <col min="9996" max="9996" width="21.5703125" style="1" customWidth="1"/>
    <col min="9997" max="10007" width="0" style="1" hidden="1" customWidth="1"/>
    <col min="10008" max="10008" width="23.85546875" style="1" customWidth="1"/>
    <col min="10009" max="10011" width="21.7109375" style="1" customWidth="1"/>
    <col min="10012" max="10012" width="16.140625" style="1" customWidth="1"/>
    <col min="10013" max="10018" width="20.85546875" style="1" customWidth="1"/>
    <col min="10019" max="10024" width="0" style="1" hidden="1" customWidth="1"/>
    <col min="10025" max="10025" width="14" style="1" customWidth="1"/>
    <col min="10026" max="10026" width="13.85546875" style="1" bestFit="1" customWidth="1"/>
    <col min="10027" max="10240" width="9.140625" style="1"/>
    <col min="10241" max="10241" width="12.140625" style="1" customWidth="1"/>
    <col min="10242" max="10242" width="76.28515625" style="1" customWidth="1"/>
    <col min="10243" max="10246" width="0" style="1" hidden="1" customWidth="1"/>
    <col min="10247" max="10247" width="20.5703125" style="1" customWidth="1"/>
    <col min="10248" max="10248" width="20.140625" style="1" customWidth="1"/>
    <col min="10249" max="10249" width="20.7109375" style="1" customWidth="1"/>
    <col min="10250" max="10250" width="18.85546875" style="1" customWidth="1"/>
    <col min="10251" max="10251" width="0" style="1" hidden="1" customWidth="1"/>
    <col min="10252" max="10252" width="21.5703125" style="1" customWidth="1"/>
    <col min="10253" max="10263" width="0" style="1" hidden="1" customWidth="1"/>
    <col min="10264" max="10264" width="23.85546875" style="1" customWidth="1"/>
    <col min="10265" max="10267" width="21.7109375" style="1" customWidth="1"/>
    <col min="10268" max="10268" width="16.140625" style="1" customWidth="1"/>
    <col min="10269" max="10274" width="20.85546875" style="1" customWidth="1"/>
    <col min="10275" max="10280" width="0" style="1" hidden="1" customWidth="1"/>
    <col min="10281" max="10281" width="14" style="1" customWidth="1"/>
    <col min="10282" max="10282" width="13.85546875" style="1" bestFit="1" customWidth="1"/>
    <col min="10283" max="10496" width="9.140625" style="1"/>
    <col min="10497" max="10497" width="12.140625" style="1" customWidth="1"/>
    <col min="10498" max="10498" width="76.28515625" style="1" customWidth="1"/>
    <col min="10499" max="10502" width="0" style="1" hidden="1" customWidth="1"/>
    <col min="10503" max="10503" width="20.5703125" style="1" customWidth="1"/>
    <col min="10504" max="10504" width="20.140625" style="1" customWidth="1"/>
    <col min="10505" max="10505" width="20.7109375" style="1" customWidth="1"/>
    <col min="10506" max="10506" width="18.85546875" style="1" customWidth="1"/>
    <col min="10507" max="10507" width="0" style="1" hidden="1" customWidth="1"/>
    <col min="10508" max="10508" width="21.5703125" style="1" customWidth="1"/>
    <col min="10509" max="10519" width="0" style="1" hidden="1" customWidth="1"/>
    <col min="10520" max="10520" width="23.85546875" style="1" customWidth="1"/>
    <col min="10521" max="10523" width="21.7109375" style="1" customWidth="1"/>
    <col min="10524" max="10524" width="16.140625" style="1" customWidth="1"/>
    <col min="10525" max="10530" width="20.85546875" style="1" customWidth="1"/>
    <col min="10531" max="10536" width="0" style="1" hidden="1" customWidth="1"/>
    <col min="10537" max="10537" width="14" style="1" customWidth="1"/>
    <col min="10538" max="10538" width="13.85546875" style="1" bestFit="1" customWidth="1"/>
    <col min="10539" max="10752" width="9.140625" style="1"/>
    <col min="10753" max="10753" width="12.140625" style="1" customWidth="1"/>
    <col min="10754" max="10754" width="76.28515625" style="1" customWidth="1"/>
    <col min="10755" max="10758" width="0" style="1" hidden="1" customWidth="1"/>
    <col min="10759" max="10759" width="20.5703125" style="1" customWidth="1"/>
    <col min="10760" max="10760" width="20.140625" style="1" customWidth="1"/>
    <col min="10761" max="10761" width="20.7109375" style="1" customWidth="1"/>
    <col min="10762" max="10762" width="18.85546875" style="1" customWidth="1"/>
    <col min="10763" max="10763" width="0" style="1" hidden="1" customWidth="1"/>
    <col min="10764" max="10764" width="21.5703125" style="1" customWidth="1"/>
    <col min="10765" max="10775" width="0" style="1" hidden="1" customWidth="1"/>
    <col min="10776" max="10776" width="23.85546875" style="1" customWidth="1"/>
    <col min="10777" max="10779" width="21.7109375" style="1" customWidth="1"/>
    <col min="10780" max="10780" width="16.140625" style="1" customWidth="1"/>
    <col min="10781" max="10786" width="20.85546875" style="1" customWidth="1"/>
    <col min="10787" max="10792" width="0" style="1" hidden="1" customWidth="1"/>
    <col min="10793" max="10793" width="14" style="1" customWidth="1"/>
    <col min="10794" max="10794" width="13.85546875" style="1" bestFit="1" customWidth="1"/>
    <col min="10795" max="11008" width="9.140625" style="1"/>
    <col min="11009" max="11009" width="12.140625" style="1" customWidth="1"/>
    <col min="11010" max="11010" width="76.28515625" style="1" customWidth="1"/>
    <col min="11011" max="11014" width="0" style="1" hidden="1" customWidth="1"/>
    <col min="11015" max="11015" width="20.5703125" style="1" customWidth="1"/>
    <col min="11016" max="11016" width="20.140625" style="1" customWidth="1"/>
    <col min="11017" max="11017" width="20.7109375" style="1" customWidth="1"/>
    <col min="11018" max="11018" width="18.85546875" style="1" customWidth="1"/>
    <col min="11019" max="11019" width="0" style="1" hidden="1" customWidth="1"/>
    <col min="11020" max="11020" width="21.5703125" style="1" customWidth="1"/>
    <col min="11021" max="11031" width="0" style="1" hidden="1" customWidth="1"/>
    <col min="11032" max="11032" width="23.85546875" style="1" customWidth="1"/>
    <col min="11033" max="11035" width="21.7109375" style="1" customWidth="1"/>
    <col min="11036" max="11036" width="16.140625" style="1" customWidth="1"/>
    <col min="11037" max="11042" width="20.85546875" style="1" customWidth="1"/>
    <col min="11043" max="11048" width="0" style="1" hidden="1" customWidth="1"/>
    <col min="11049" max="11049" width="14" style="1" customWidth="1"/>
    <col min="11050" max="11050" width="13.85546875" style="1" bestFit="1" customWidth="1"/>
    <col min="11051" max="11264" width="9.140625" style="1"/>
    <col min="11265" max="11265" width="12.140625" style="1" customWidth="1"/>
    <col min="11266" max="11266" width="76.28515625" style="1" customWidth="1"/>
    <col min="11267" max="11270" width="0" style="1" hidden="1" customWidth="1"/>
    <col min="11271" max="11271" width="20.5703125" style="1" customWidth="1"/>
    <col min="11272" max="11272" width="20.140625" style="1" customWidth="1"/>
    <col min="11273" max="11273" width="20.7109375" style="1" customWidth="1"/>
    <col min="11274" max="11274" width="18.85546875" style="1" customWidth="1"/>
    <col min="11275" max="11275" width="0" style="1" hidden="1" customWidth="1"/>
    <col min="11276" max="11276" width="21.5703125" style="1" customWidth="1"/>
    <col min="11277" max="11287" width="0" style="1" hidden="1" customWidth="1"/>
    <col min="11288" max="11288" width="23.85546875" style="1" customWidth="1"/>
    <col min="11289" max="11291" width="21.7109375" style="1" customWidth="1"/>
    <col min="11292" max="11292" width="16.140625" style="1" customWidth="1"/>
    <col min="11293" max="11298" width="20.85546875" style="1" customWidth="1"/>
    <col min="11299" max="11304" width="0" style="1" hidden="1" customWidth="1"/>
    <col min="11305" max="11305" width="14" style="1" customWidth="1"/>
    <col min="11306" max="11306" width="13.85546875" style="1" bestFit="1" customWidth="1"/>
    <col min="11307" max="11520" width="9.140625" style="1"/>
    <col min="11521" max="11521" width="12.140625" style="1" customWidth="1"/>
    <col min="11522" max="11522" width="76.28515625" style="1" customWidth="1"/>
    <col min="11523" max="11526" width="0" style="1" hidden="1" customWidth="1"/>
    <col min="11527" max="11527" width="20.5703125" style="1" customWidth="1"/>
    <col min="11528" max="11528" width="20.140625" style="1" customWidth="1"/>
    <col min="11529" max="11529" width="20.7109375" style="1" customWidth="1"/>
    <col min="11530" max="11530" width="18.85546875" style="1" customWidth="1"/>
    <col min="11531" max="11531" width="0" style="1" hidden="1" customWidth="1"/>
    <col min="11532" max="11532" width="21.5703125" style="1" customWidth="1"/>
    <col min="11533" max="11543" width="0" style="1" hidden="1" customWidth="1"/>
    <col min="11544" max="11544" width="23.85546875" style="1" customWidth="1"/>
    <col min="11545" max="11547" width="21.7109375" style="1" customWidth="1"/>
    <col min="11548" max="11548" width="16.140625" style="1" customWidth="1"/>
    <col min="11549" max="11554" width="20.85546875" style="1" customWidth="1"/>
    <col min="11555" max="11560" width="0" style="1" hidden="1" customWidth="1"/>
    <col min="11561" max="11561" width="14" style="1" customWidth="1"/>
    <col min="11562" max="11562" width="13.85546875" style="1" bestFit="1" customWidth="1"/>
    <col min="11563" max="11776" width="9.140625" style="1"/>
    <col min="11777" max="11777" width="12.140625" style="1" customWidth="1"/>
    <col min="11778" max="11778" width="76.28515625" style="1" customWidth="1"/>
    <col min="11779" max="11782" width="0" style="1" hidden="1" customWidth="1"/>
    <col min="11783" max="11783" width="20.5703125" style="1" customWidth="1"/>
    <col min="11784" max="11784" width="20.140625" style="1" customWidth="1"/>
    <col min="11785" max="11785" width="20.7109375" style="1" customWidth="1"/>
    <col min="11786" max="11786" width="18.85546875" style="1" customWidth="1"/>
    <col min="11787" max="11787" width="0" style="1" hidden="1" customWidth="1"/>
    <col min="11788" max="11788" width="21.5703125" style="1" customWidth="1"/>
    <col min="11789" max="11799" width="0" style="1" hidden="1" customWidth="1"/>
    <col min="11800" max="11800" width="23.85546875" style="1" customWidth="1"/>
    <col min="11801" max="11803" width="21.7109375" style="1" customWidth="1"/>
    <col min="11804" max="11804" width="16.140625" style="1" customWidth="1"/>
    <col min="11805" max="11810" width="20.85546875" style="1" customWidth="1"/>
    <col min="11811" max="11816" width="0" style="1" hidden="1" customWidth="1"/>
    <col min="11817" max="11817" width="14" style="1" customWidth="1"/>
    <col min="11818" max="11818" width="13.85546875" style="1" bestFit="1" customWidth="1"/>
    <col min="11819" max="12032" width="9.140625" style="1"/>
    <col min="12033" max="12033" width="12.140625" style="1" customWidth="1"/>
    <col min="12034" max="12034" width="76.28515625" style="1" customWidth="1"/>
    <col min="12035" max="12038" width="0" style="1" hidden="1" customWidth="1"/>
    <col min="12039" max="12039" width="20.5703125" style="1" customWidth="1"/>
    <col min="12040" max="12040" width="20.140625" style="1" customWidth="1"/>
    <col min="12041" max="12041" width="20.7109375" style="1" customWidth="1"/>
    <col min="12042" max="12042" width="18.85546875" style="1" customWidth="1"/>
    <col min="12043" max="12043" width="0" style="1" hidden="1" customWidth="1"/>
    <col min="12044" max="12044" width="21.5703125" style="1" customWidth="1"/>
    <col min="12045" max="12055" width="0" style="1" hidden="1" customWidth="1"/>
    <col min="12056" max="12056" width="23.85546875" style="1" customWidth="1"/>
    <col min="12057" max="12059" width="21.7109375" style="1" customWidth="1"/>
    <col min="12060" max="12060" width="16.140625" style="1" customWidth="1"/>
    <col min="12061" max="12066" width="20.85546875" style="1" customWidth="1"/>
    <col min="12067" max="12072" width="0" style="1" hidden="1" customWidth="1"/>
    <col min="12073" max="12073" width="14" style="1" customWidth="1"/>
    <col min="12074" max="12074" width="13.85546875" style="1" bestFit="1" customWidth="1"/>
    <col min="12075" max="12288" width="9.140625" style="1"/>
    <col min="12289" max="12289" width="12.140625" style="1" customWidth="1"/>
    <col min="12290" max="12290" width="76.28515625" style="1" customWidth="1"/>
    <col min="12291" max="12294" width="0" style="1" hidden="1" customWidth="1"/>
    <col min="12295" max="12295" width="20.5703125" style="1" customWidth="1"/>
    <col min="12296" max="12296" width="20.140625" style="1" customWidth="1"/>
    <col min="12297" max="12297" width="20.7109375" style="1" customWidth="1"/>
    <col min="12298" max="12298" width="18.85546875" style="1" customWidth="1"/>
    <col min="12299" max="12299" width="0" style="1" hidden="1" customWidth="1"/>
    <col min="12300" max="12300" width="21.5703125" style="1" customWidth="1"/>
    <col min="12301" max="12311" width="0" style="1" hidden="1" customWidth="1"/>
    <col min="12312" max="12312" width="23.85546875" style="1" customWidth="1"/>
    <col min="12313" max="12315" width="21.7109375" style="1" customWidth="1"/>
    <col min="12316" max="12316" width="16.140625" style="1" customWidth="1"/>
    <col min="12317" max="12322" width="20.85546875" style="1" customWidth="1"/>
    <col min="12323" max="12328" width="0" style="1" hidden="1" customWidth="1"/>
    <col min="12329" max="12329" width="14" style="1" customWidth="1"/>
    <col min="12330" max="12330" width="13.85546875" style="1" bestFit="1" customWidth="1"/>
    <col min="12331" max="12544" width="9.140625" style="1"/>
    <col min="12545" max="12545" width="12.140625" style="1" customWidth="1"/>
    <col min="12546" max="12546" width="76.28515625" style="1" customWidth="1"/>
    <col min="12547" max="12550" width="0" style="1" hidden="1" customWidth="1"/>
    <col min="12551" max="12551" width="20.5703125" style="1" customWidth="1"/>
    <col min="12552" max="12552" width="20.140625" style="1" customWidth="1"/>
    <col min="12553" max="12553" width="20.7109375" style="1" customWidth="1"/>
    <col min="12554" max="12554" width="18.85546875" style="1" customWidth="1"/>
    <col min="12555" max="12555" width="0" style="1" hidden="1" customWidth="1"/>
    <col min="12556" max="12556" width="21.5703125" style="1" customWidth="1"/>
    <col min="12557" max="12567" width="0" style="1" hidden="1" customWidth="1"/>
    <col min="12568" max="12568" width="23.85546875" style="1" customWidth="1"/>
    <col min="12569" max="12571" width="21.7109375" style="1" customWidth="1"/>
    <col min="12572" max="12572" width="16.140625" style="1" customWidth="1"/>
    <col min="12573" max="12578" width="20.85546875" style="1" customWidth="1"/>
    <col min="12579" max="12584" width="0" style="1" hidden="1" customWidth="1"/>
    <col min="12585" max="12585" width="14" style="1" customWidth="1"/>
    <col min="12586" max="12586" width="13.85546875" style="1" bestFit="1" customWidth="1"/>
    <col min="12587" max="12800" width="9.140625" style="1"/>
    <col min="12801" max="12801" width="12.140625" style="1" customWidth="1"/>
    <col min="12802" max="12802" width="76.28515625" style="1" customWidth="1"/>
    <col min="12803" max="12806" width="0" style="1" hidden="1" customWidth="1"/>
    <col min="12807" max="12807" width="20.5703125" style="1" customWidth="1"/>
    <col min="12808" max="12808" width="20.140625" style="1" customWidth="1"/>
    <col min="12809" max="12809" width="20.7109375" style="1" customWidth="1"/>
    <col min="12810" max="12810" width="18.85546875" style="1" customWidth="1"/>
    <col min="12811" max="12811" width="0" style="1" hidden="1" customWidth="1"/>
    <col min="12812" max="12812" width="21.5703125" style="1" customWidth="1"/>
    <col min="12813" max="12823" width="0" style="1" hidden="1" customWidth="1"/>
    <col min="12824" max="12824" width="23.85546875" style="1" customWidth="1"/>
    <col min="12825" max="12827" width="21.7109375" style="1" customWidth="1"/>
    <col min="12828" max="12828" width="16.140625" style="1" customWidth="1"/>
    <col min="12829" max="12834" width="20.85546875" style="1" customWidth="1"/>
    <col min="12835" max="12840" width="0" style="1" hidden="1" customWidth="1"/>
    <col min="12841" max="12841" width="14" style="1" customWidth="1"/>
    <col min="12842" max="12842" width="13.85546875" style="1" bestFit="1" customWidth="1"/>
    <col min="12843" max="13056" width="9.140625" style="1"/>
    <col min="13057" max="13057" width="12.140625" style="1" customWidth="1"/>
    <col min="13058" max="13058" width="76.28515625" style="1" customWidth="1"/>
    <col min="13059" max="13062" width="0" style="1" hidden="1" customWidth="1"/>
    <col min="13063" max="13063" width="20.5703125" style="1" customWidth="1"/>
    <col min="13064" max="13064" width="20.140625" style="1" customWidth="1"/>
    <col min="13065" max="13065" width="20.7109375" style="1" customWidth="1"/>
    <col min="13066" max="13066" width="18.85546875" style="1" customWidth="1"/>
    <col min="13067" max="13067" width="0" style="1" hidden="1" customWidth="1"/>
    <col min="13068" max="13068" width="21.5703125" style="1" customWidth="1"/>
    <col min="13069" max="13079" width="0" style="1" hidden="1" customWidth="1"/>
    <col min="13080" max="13080" width="23.85546875" style="1" customWidth="1"/>
    <col min="13081" max="13083" width="21.7109375" style="1" customWidth="1"/>
    <col min="13084" max="13084" width="16.140625" style="1" customWidth="1"/>
    <col min="13085" max="13090" width="20.85546875" style="1" customWidth="1"/>
    <col min="13091" max="13096" width="0" style="1" hidden="1" customWidth="1"/>
    <col min="13097" max="13097" width="14" style="1" customWidth="1"/>
    <col min="13098" max="13098" width="13.85546875" style="1" bestFit="1" customWidth="1"/>
    <col min="13099" max="13312" width="9.140625" style="1"/>
    <col min="13313" max="13313" width="12.140625" style="1" customWidth="1"/>
    <col min="13314" max="13314" width="76.28515625" style="1" customWidth="1"/>
    <col min="13315" max="13318" width="0" style="1" hidden="1" customWidth="1"/>
    <col min="13319" max="13319" width="20.5703125" style="1" customWidth="1"/>
    <col min="13320" max="13320" width="20.140625" style="1" customWidth="1"/>
    <col min="13321" max="13321" width="20.7109375" style="1" customWidth="1"/>
    <col min="13322" max="13322" width="18.85546875" style="1" customWidth="1"/>
    <col min="13323" max="13323" width="0" style="1" hidden="1" customWidth="1"/>
    <col min="13324" max="13324" width="21.5703125" style="1" customWidth="1"/>
    <col min="13325" max="13335" width="0" style="1" hidden="1" customWidth="1"/>
    <col min="13336" max="13336" width="23.85546875" style="1" customWidth="1"/>
    <col min="13337" max="13339" width="21.7109375" style="1" customWidth="1"/>
    <col min="13340" max="13340" width="16.140625" style="1" customWidth="1"/>
    <col min="13341" max="13346" width="20.85546875" style="1" customWidth="1"/>
    <col min="13347" max="13352" width="0" style="1" hidden="1" customWidth="1"/>
    <col min="13353" max="13353" width="14" style="1" customWidth="1"/>
    <col min="13354" max="13354" width="13.85546875" style="1" bestFit="1" customWidth="1"/>
    <col min="13355" max="13568" width="9.140625" style="1"/>
    <col min="13569" max="13569" width="12.140625" style="1" customWidth="1"/>
    <col min="13570" max="13570" width="76.28515625" style="1" customWidth="1"/>
    <col min="13571" max="13574" width="0" style="1" hidden="1" customWidth="1"/>
    <col min="13575" max="13575" width="20.5703125" style="1" customWidth="1"/>
    <col min="13576" max="13576" width="20.140625" style="1" customWidth="1"/>
    <col min="13577" max="13577" width="20.7109375" style="1" customWidth="1"/>
    <col min="13578" max="13578" width="18.85546875" style="1" customWidth="1"/>
    <col min="13579" max="13579" width="0" style="1" hidden="1" customWidth="1"/>
    <col min="13580" max="13580" width="21.5703125" style="1" customWidth="1"/>
    <col min="13581" max="13591" width="0" style="1" hidden="1" customWidth="1"/>
    <col min="13592" max="13592" width="23.85546875" style="1" customWidth="1"/>
    <col min="13593" max="13595" width="21.7109375" style="1" customWidth="1"/>
    <col min="13596" max="13596" width="16.140625" style="1" customWidth="1"/>
    <col min="13597" max="13602" width="20.85546875" style="1" customWidth="1"/>
    <col min="13603" max="13608" width="0" style="1" hidden="1" customWidth="1"/>
    <col min="13609" max="13609" width="14" style="1" customWidth="1"/>
    <col min="13610" max="13610" width="13.85546875" style="1" bestFit="1" customWidth="1"/>
    <col min="13611" max="13824" width="9.140625" style="1"/>
    <col min="13825" max="13825" width="12.140625" style="1" customWidth="1"/>
    <col min="13826" max="13826" width="76.28515625" style="1" customWidth="1"/>
    <col min="13827" max="13830" width="0" style="1" hidden="1" customWidth="1"/>
    <col min="13831" max="13831" width="20.5703125" style="1" customWidth="1"/>
    <col min="13832" max="13832" width="20.140625" style="1" customWidth="1"/>
    <col min="13833" max="13833" width="20.7109375" style="1" customWidth="1"/>
    <col min="13834" max="13834" width="18.85546875" style="1" customWidth="1"/>
    <col min="13835" max="13835" width="0" style="1" hidden="1" customWidth="1"/>
    <col min="13836" max="13836" width="21.5703125" style="1" customWidth="1"/>
    <col min="13837" max="13847" width="0" style="1" hidden="1" customWidth="1"/>
    <col min="13848" max="13848" width="23.85546875" style="1" customWidth="1"/>
    <col min="13849" max="13851" width="21.7109375" style="1" customWidth="1"/>
    <col min="13852" max="13852" width="16.140625" style="1" customWidth="1"/>
    <col min="13853" max="13858" width="20.85546875" style="1" customWidth="1"/>
    <col min="13859" max="13864" width="0" style="1" hidden="1" customWidth="1"/>
    <col min="13865" max="13865" width="14" style="1" customWidth="1"/>
    <col min="13866" max="13866" width="13.85546875" style="1" bestFit="1" customWidth="1"/>
    <col min="13867" max="14080" width="9.140625" style="1"/>
    <col min="14081" max="14081" width="12.140625" style="1" customWidth="1"/>
    <col min="14082" max="14082" width="76.28515625" style="1" customWidth="1"/>
    <col min="14083" max="14086" width="0" style="1" hidden="1" customWidth="1"/>
    <col min="14087" max="14087" width="20.5703125" style="1" customWidth="1"/>
    <col min="14088" max="14088" width="20.140625" style="1" customWidth="1"/>
    <col min="14089" max="14089" width="20.7109375" style="1" customWidth="1"/>
    <col min="14090" max="14090" width="18.85546875" style="1" customWidth="1"/>
    <col min="14091" max="14091" width="0" style="1" hidden="1" customWidth="1"/>
    <col min="14092" max="14092" width="21.5703125" style="1" customWidth="1"/>
    <col min="14093" max="14103" width="0" style="1" hidden="1" customWidth="1"/>
    <col min="14104" max="14104" width="23.85546875" style="1" customWidth="1"/>
    <col min="14105" max="14107" width="21.7109375" style="1" customWidth="1"/>
    <col min="14108" max="14108" width="16.140625" style="1" customWidth="1"/>
    <col min="14109" max="14114" width="20.85546875" style="1" customWidth="1"/>
    <col min="14115" max="14120" width="0" style="1" hidden="1" customWidth="1"/>
    <col min="14121" max="14121" width="14" style="1" customWidth="1"/>
    <col min="14122" max="14122" width="13.85546875" style="1" bestFit="1" customWidth="1"/>
    <col min="14123" max="14336" width="9.140625" style="1"/>
    <col min="14337" max="14337" width="12.140625" style="1" customWidth="1"/>
    <col min="14338" max="14338" width="76.28515625" style="1" customWidth="1"/>
    <col min="14339" max="14342" width="0" style="1" hidden="1" customWidth="1"/>
    <col min="14343" max="14343" width="20.5703125" style="1" customWidth="1"/>
    <col min="14344" max="14344" width="20.140625" style="1" customWidth="1"/>
    <col min="14345" max="14345" width="20.7109375" style="1" customWidth="1"/>
    <col min="14346" max="14346" width="18.85546875" style="1" customWidth="1"/>
    <col min="14347" max="14347" width="0" style="1" hidden="1" customWidth="1"/>
    <col min="14348" max="14348" width="21.5703125" style="1" customWidth="1"/>
    <col min="14349" max="14359" width="0" style="1" hidden="1" customWidth="1"/>
    <col min="14360" max="14360" width="23.85546875" style="1" customWidth="1"/>
    <col min="14361" max="14363" width="21.7109375" style="1" customWidth="1"/>
    <col min="14364" max="14364" width="16.140625" style="1" customWidth="1"/>
    <col min="14365" max="14370" width="20.85546875" style="1" customWidth="1"/>
    <col min="14371" max="14376" width="0" style="1" hidden="1" customWidth="1"/>
    <col min="14377" max="14377" width="14" style="1" customWidth="1"/>
    <col min="14378" max="14378" width="13.85546875" style="1" bestFit="1" customWidth="1"/>
    <col min="14379" max="14592" width="9.140625" style="1"/>
    <col min="14593" max="14593" width="12.140625" style="1" customWidth="1"/>
    <col min="14594" max="14594" width="76.28515625" style="1" customWidth="1"/>
    <col min="14595" max="14598" width="0" style="1" hidden="1" customWidth="1"/>
    <col min="14599" max="14599" width="20.5703125" style="1" customWidth="1"/>
    <col min="14600" max="14600" width="20.140625" style="1" customWidth="1"/>
    <col min="14601" max="14601" width="20.7109375" style="1" customWidth="1"/>
    <col min="14602" max="14602" width="18.85546875" style="1" customWidth="1"/>
    <col min="14603" max="14603" width="0" style="1" hidden="1" customWidth="1"/>
    <col min="14604" max="14604" width="21.5703125" style="1" customWidth="1"/>
    <col min="14605" max="14615" width="0" style="1" hidden="1" customWidth="1"/>
    <col min="14616" max="14616" width="23.85546875" style="1" customWidth="1"/>
    <col min="14617" max="14619" width="21.7109375" style="1" customWidth="1"/>
    <col min="14620" max="14620" width="16.140625" style="1" customWidth="1"/>
    <col min="14621" max="14626" width="20.85546875" style="1" customWidth="1"/>
    <col min="14627" max="14632" width="0" style="1" hidden="1" customWidth="1"/>
    <col min="14633" max="14633" width="14" style="1" customWidth="1"/>
    <col min="14634" max="14634" width="13.85546875" style="1" bestFit="1" customWidth="1"/>
    <col min="14635" max="14848" width="9.140625" style="1"/>
    <col min="14849" max="14849" width="12.140625" style="1" customWidth="1"/>
    <col min="14850" max="14850" width="76.28515625" style="1" customWidth="1"/>
    <col min="14851" max="14854" width="0" style="1" hidden="1" customWidth="1"/>
    <col min="14855" max="14855" width="20.5703125" style="1" customWidth="1"/>
    <col min="14856" max="14856" width="20.140625" style="1" customWidth="1"/>
    <col min="14857" max="14857" width="20.7109375" style="1" customWidth="1"/>
    <col min="14858" max="14858" width="18.85546875" style="1" customWidth="1"/>
    <col min="14859" max="14859" width="0" style="1" hidden="1" customWidth="1"/>
    <col min="14860" max="14860" width="21.5703125" style="1" customWidth="1"/>
    <col min="14861" max="14871" width="0" style="1" hidden="1" customWidth="1"/>
    <col min="14872" max="14872" width="23.85546875" style="1" customWidth="1"/>
    <col min="14873" max="14875" width="21.7109375" style="1" customWidth="1"/>
    <col min="14876" max="14876" width="16.140625" style="1" customWidth="1"/>
    <col min="14877" max="14882" width="20.85546875" style="1" customWidth="1"/>
    <col min="14883" max="14888" width="0" style="1" hidden="1" customWidth="1"/>
    <col min="14889" max="14889" width="14" style="1" customWidth="1"/>
    <col min="14890" max="14890" width="13.85546875" style="1" bestFit="1" customWidth="1"/>
    <col min="14891" max="15104" width="9.140625" style="1"/>
    <col min="15105" max="15105" width="12.140625" style="1" customWidth="1"/>
    <col min="15106" max="15106" width="76.28515625" style="1" customWidth="1"/>
    <col min="15107" max="15110" width="0" style="1" hidden="1" customWidth="1"/>
    <col min="15111" max="15111" width="20.5703125" style="1" customWidth="1"/>
    <col min="15112" max="15112" width="20.140625" style="1" customWidth="1"/>
    <col min="15113" max="15113" width="20.7109375" style="1" customWidth="1"/>
    <col min="15114" max="15114" width="18.85546875" style="1" customWidth="1"/>
    <col min="15115" max="15115" width="0" style="1" hidden="1" customWidth="1"/>
    <col min="15116" max="15116" width="21.5703125" style="1" customWidth="1"/>
    <col min="15117" max="15127" width="0" style="1" hidden="1" customWidth="1"/>
    <col min="15128" max="15128" width="23.85546875" style="1" customWidth="1"/>
    <col min="15129" max="15131" width="21.7109375" style="1" customWidth="1"/>
    <col min="15132" max="15132" width="16.140625" style="1" customWidth="1"/>
    <col min="15133" max="15138" width="20.85546875" style="1" customWidth="1"/>
    <col min="15139" max="15144" width="0" style="1" hidden="1" customWidth="1"/>
    <col min="15145" max="15145" width="14" style="1" customWidth="1"/>
    <col min="15146" max="15146" width="13.85546875" style="1" bestFit="1" customWidth="1"/>
    <col min="15147" max="15360" width="9.140625" style="1"/>
    <col min="15361" max="15361" width="12.140625" style="1" customWidth="1"/>
    <col min="15362" max="15362" width="76.28515625" style="1" customWidth="1"/>
    <col min="15363" max="15366" width="0" style="1" hidden="1" customWidth="1"/>
    <col min="15367" max="15367" width="20.5703125" style="1" customWidth="1"/>
    <col min="15368" max="15368" width="20.140625" style="1" customWidth="1"/>
    <col min="15369" max="15369" width="20.7109375" style="1" customWidth="1"/>
    <col min="15370" max="15370" width="18.85546875" style="1" customWidth="1"/>
    <col min="15371" max="15371" width="0" style="1" hidden="1" customWidth="1"/>
    <col min="15372" max="15372" width="21.5703125" style="1" customWidth="1"/>
    <col min="15373" max="15383" width="0" style="1" hidden="1" customWidth="1"/>
    <col min="15384" max="15384" width="23.85546875" style="1" customWidth="1"/>
    <col min="15385" max="15387" width="21.7109375" style="1" customWidth="1"/>
    <col min="15388" max="15388" width="16.140625" style="1" customWidth="1"/>
    <col min="15389" max="15394" width="20.85546875" style="1" customWidth="1"/>
    <col min="15395" max="15400" width="0" style="1" hidden="1" customWidth="1"/>
    <col min="15401" max="15401" width="14" style="1" customWidth="1"/>
    <col min="15402" max="15402" width="13.85546875" style="1" bestFit="1" customWidth="1"/>
    <col min="15403" max="15616" width="9.140625" style="1"/>
    <col min="15617" max="15617" width="12.140625" style="1" customWidth="1"/>
    <col min="15618" max="15618" width="76.28515625" style="1" customWidth="1"/>
    <col min="15619" max="15622" width="0" style="1" hidden="1" customWidth="1"/>
    <col min="15623" max="15623" width="20.5703125" style="1" customWidth="1"/>
    <col min="15624" max="15624" width="20.140625" style="1" customWidth="1"/>
    <col min="15625" max="15625" width="20.7109375" style="1" customWidth="1"/>
    <col min="15626" max="15626" width="18.85546875" style="1" customWidth="1"/>
    <col min="15627" max="15627" width="0" style="1" hidden="1" customWidth="1"/>
    <col min="15628" max="15628" width="21.5703125" style="1" customWidth="1"/>
    <col min="15629" max="15639" width="0" style="1" hidden="1" customWidth="1"/>
    <col min="15640" max="15640" width="23.85546875" style="1" customWidth="1"/>
    <col min="15641" max="15643" width="21.7109375" style="1" customWidth="1"/>
    <col min="15644" max="15644" width="16.140625" style="1" customWidth="1"/>
    <col min="15645" max="15650" width="20.85546875" style="1" customWidth="1"/>
    <col min="15651" max="15656" width="0" style="1" hidden="1" customWidth="1"/>
    <col min="15657" max="15657" width="14" style="1" customWidth="1"/>
    <col min="15658" max="15658" width="13.85546875" style="1" bestFit="1" customWidth="1"/>
    <col min="15659" max="15872" width="9.140625" style="1"/>
    <col min="15873" max="15873" width="12.140625" style="1" customWidth="1"/>
    <col min="15874" max="15874" width="76.28515625" style="1" customWidth="1"/>
    <col min="15875" max="15878" width="0" style="1" hidden="1" customWidth="1"/>
    <col min="15879" max="15879" width="20.5703125" style="1" customWidth="1"/>
    <col min="15880" max="15880" width="20.140625" style="1" customWidth="1"/>
    <col min="15881" max="15881" width="20.7109375" style="1" customWidth="1"/>
    <col min="15882" max="15882" width="18.85546875" style="1" customWidth="1"/>
    <col min="15883" max="15883" width="0" style="1" hidden="1" customWidth="1"/>
    <col min="15884" max="15884" width="21.5703125" style="1" customWidth="1"/>
    <col min="15885" max="15895" width="0" style="1" hidden="1" customWidth="1"/>
    <col min="15896" max="15896" width="23.85546875" style="1" customWidth="1"/>
    <col min="15897" max="15899" width="21.7109375" style="1" customWidth="1"/>
    <col min="15900" max="15900" width="16.140625" style="1" customWidth="1"/>
    <col min="15901" max="15906" width="20.85546875" style="1" customWidth="1"/>
    <col min="15907" max="15912" width="0" style="1" hidden="1" customWidth="1"/>
    <col min="15913" max="15913" width="14" style="1" customWidth="1"/>
    <col min="15914" max="15914" width="13.85546875" style="1" bestFit="1" customWidth="1"/>
    <col min="15915" max="16128" width="9.140625" style="1"/>
    <col min="16129" max="16129" width="12.140625" style="1" customWidth="1"/>
    <col min="16130" max="16130" width="76.28515625" style="1" customWidth="1"/>
    <col min="16131" max="16134" width="0" style="1" hidden="1" customWidth="1"/>
    <col min="16135" max="16135" width="20.5703125" style="1" customWidth="1"/>
    <col min="16136" max="16136" width="20.140625" style="1" customWidth="1"/>
    <col min="16137" max="16137" width="20.7109375" style="1" customWidth="1"/>
    <col min="16138" max="16138" width="18.85546875" style="1" customWidth="1"/>
    <col min="16139" max="16139" width="0" style="1" hidden="1" customWidth="1"/>
    <col min="16140" max="16140" width="21.5703125" style="1" customWidth="1"/>
    <col min="16141" max="16151" width="0" style="1" hidden="1" customWidth="1"/>
    <col min="16152" max="16152" width="23.85546875" style="1" customWidth="1"/>
    <col min="16153" max="16155" width="21.7109375" style="1" customWidth="1"/>
    <col min="16156" max="16156" width="16.140625" style="1" customWidth="1"/>
    <col min="16157" max="16162" width="20.85546875" style="1" customWidth="1"/>
    <col min="16163" max="16168" width="0" style="1" hidden="1" customWidth="1"/>
    <col min="16169" max="16169" width="14" style="1" customWidth="1"/>
    <col min="16170" max="16170" width="13.85546875" style="1" bestFit="1" customWidth="1"/>
    <col min="16171" max="16384" width="9.140625" style="1"/>
  </cols>
  <sheetData>
    <row r="1" spans="1:41" ht="22.5" x14ac:dyDescent="0.25">
      <c r="B1" s="212" t="s">
        <v>260</v>
      </c>
      <c r="C1" s="105"/>
      <c r="D1" s="105"/>
      <c r="E1" s="105"/>
      <c r="F1" s="105"/>
      <c r="G1" s="106"/>
      <c r="H1" s="106"/>
      <c r="I1" s="106"/>
      <c r="J1" s="106"/>
      <c r="AG1" s="109" t="s">
        <v>428</v>
      </c>
      <c r="AI1" s="16"/>
      <c r="AJ1" s="16"/>
      <c r="AK1" s="17"/>
    </row>
    <row r="2" spans="1:41" ht="23.25" thickBot="1" x14ac:dyDescent="0.3">
      <c r="B2" s="213"/>
      <c r="C2" s="19"/>
      <c r="D2" s="19"/>
      <c r="E2" s="19"/>
      <c r="F2" s="19"/>
      <c r="G2" s="106"/>
      <c r="H2" s="106">
        <f>H9-H5</f>
        <v>-2522208.6173600131</v>
      </c>
      <c r="I2" s="106">
        <f>I9-I5</f>
        <v>-1113130.9123600065</v>
      </c>
      <c r="J2" s="106">
        <f>J9-J5</f>
        <v>-1409077.7050000066</v>
      </c>
      <c r="AA2" s="107">
        <f>L9-AC9</f>
        <v>31.726278681308031</v>
      </c>
      <c r="AB2" s="110"/>
      <c r="AC2" s="110">
        <f>L22-AC22</f>
        <v>230742.43263869546</v>
      </c>
      <c r="AD2" s="110"/>
      <c r="AE2" s="110"/>
      <c r="AF2" s="110"/>
      <c r="AG2" s="110"/>
      <c r="AH2" s="110"/>
      <c r="AI2" s="20"/>
      <c r="AJ2" s="20"/>
      <c r="AK2" s="21"/>
    </row>
    <row r="3" spans="1:41" s="26" customFormat="1" ht="21" hidden="1" thickBot="1" x14ac:dyDescent="0.3">
      <c r="A3" s="2"/>
      <c r="B3" s="22">
        <f>J22-AA22</f>
        <v>9589.6979999998584</v>
      </c>
      <c r="C3" s="2"/>
      <c r="D3" s="2"/>
      <c r="E3" s="2"/>
      <c r="F3" s="2"/>
      <c r="G3" s="111"/>
      <c r="H3" s="22"/>
      <c r="I3" s="22"/>
      <c r="J3" s="22"/>
      <c r="K3" s="22"/>
      <c r="L3" s="22"/>
      <c r="M3" s="22"/>
      <c r="N3" s="22"/>
      <c r="O3" s="22"/>
      <c r="P3" s="22"/>
      <c r="Q3" s="22"/>
      <c r="R3" s="22"/>
      <c r="S3" s="111"/>
      <c r="T3" s="111"/>
      <c r="U3" s="111"/>
      <c r="V3" s="111"/>
      <c r="W3" s="111"/>
      <c r="X3" s="22"/>
      <c r="Y3" s="22"/>
      <c r="Z3" s="22"/>
      <c r="AA3" s="22"/>
      <c r="AB3" s="112"/>
      <c r="AC3" s="112"/>
      <c r="AD3" s="112"/>
      <c r="AE3" s="112"/>
      <c r="AF3" s="112"/>
      <c r="AG3" s="112"/>
      <c r="AH3" s="112"/>
      <c r="AI3" s="23"/>
      <c r="AJ3" s="23"/>
      <c r="AK3" s="24"/>
      <c r="AL3" s="25"/>
      <c r="AM3" s="25"/>
      <c r="AN3" s="25"/>
    </row>
    <row r="4" spans="1:41" s="26" customFormat="1" ht="21" hidden="1" thickBot="1" x14ac:dyDescent="0.3">
      <c r="A4" s="2"/>
      <c r="B4" s="27">
        <v>3355919</v>
      </c>
      <c r="C4" s="2"/>
      <c r="D4" s="2"/>
      <c r="E4" s="2"/>
      <c r="F4" s="2"/>
      <c r="G4" s="113">
        <f>G5-G9</f>
        <v>8054277.6939002508</v>
      </c>
      <c r="H4" s="113">
        <f>H5-H9</f>
        <v>2522208.6173600131</v>
      </c>
      <c r="I4" s="113">
        <f>I5-I9</f>
        <v>1113130.9123600065</v>
      </c>
      <c r="J4" s="113">
        <f>J5-J9</f>
        <v>1409077.7050000066</v>
      </c>
      <c r="K4" s="113">
        <f>K5-K9</f>
        <v>0</v>
      </c>
      <c r="L4" s="30">
        <f>G5+H5-L9</f>
        <v>10576486.311260264</v>
      </c>
      <c r="M4" s="30">
        <f t="shared" ref="M4:R4" si="0">M9-M5</f>
        <v>-7856439.1015389469</v>
      </c>
      <c r="N4" s="30">
        <f t="shared" si="0"/>
        <v>-2337520.6595000001</v>
      </c>
      <c r="O4" s="30">
        <f t="shared" si="0"/>
        <v>-873734.4495000001</v>
      </c>
      <c r="P4" s="30">
        <f t="shared" si="0"/>
        <v>-1463786.21</v>
      </c>
      <c r="Q4" s="30">
        <f t="shared" si="0"/>
        <v>0</v>
      </c>
      <c r="R4" s="30">
        <f t="shared" si="0"/>
        <v>-10193959.761038948</v>
      </c>
      <c r="S4" s="113">
        <f>187756+51662</f>
        <v>239418</v>
      </c>
      <c r="T4" s="113"/>
      <c r="U4" s="113"/>
      <c r="V4" s="113"/>
      <c r="W4" s="113"/>
      <c r="X4" s="30">
        <f t="shared" ref="X4:AC4" si="1">X9-X5</f>
        <v>-8054566.5935389465</v>
      </c>
      <c r="Y4" s="30">
        <f t="shared" si="1"/>
        <v>-2521951.4440000001</v>
      </c>
      <c r="Z4" s="30">
        <f t="shared" si="1"/>
        <v>-1088324.8859999999</v>
      </c>
      <c r="AA4" s="30">
        <f t="shared" si="1"/>
        <v>-1433626.558</v>
      </c>
      <c r="AB4" s="30">
        <f t="shared" si="1"/>
        <v>0</v>
      </c>
      <c r="AC4" s="30">
        <f t="shared" si="1"/>
        <v>-10576518.037538946</v>
      </c>
      <c r="AD4" s="30"/>
      <c r="AE4" s="30"/>
      <c r="AF4" s="30"/>
      <c r="AG4" s="30"/>
      <c r="AH4" s="30"/>
      <c r="AI4" s="28"/>
      <c r="AJ4" s="28"/>
      <c r="AK4" s="29"/>
      <c r="AL4" s="25"/>
      <c r="AM4" s="25"/>
      <c r="AN4" s="25"/>
    </row>
    <row r="5" spans="1:41" s="3" customFormat="1" ht="21" hidden="1" thickBot="1" x14ac:dyDescent="0.3">
      <c r="A5" s="2"/>
      <c r="B5" s="2">
        <v>121027</v>
      </c>
      <c r="C5" s="2"/>
      <c r="D5" s="2"/>
      <c r="E5" s="2"/>
      <c r="F5" s="2"/>
      <c r="G5" s="113">
        <v>14531184</v>
      </c>
      <c r="H5" s="30">
        <f>I5+J5</f>
        <v>5118662</v>
      </c>
      <c r="I5" s="30">
        <v>2263662</v>
      </c>
      <c r="J5" s="30">
        <v>2855000</v>
      </c>
      <c r="K5" s="30"/>
      <c r="L5" s="114">
        <f>G5+H5</f>
        <v>19649846</v>
      </c>
      <c r="M5" s="30">
        <v>14531184</v>
      </c>
      <c r="N5" s="30">
        <v>5118662</v>
      </c>
      <c r="O5" s="30">
        <v>2263662</v>
      </c>
      <c r="P5" s="30">
        <v>2855000</v>
      </c>
      <c r="Q5" s="30"/>
      <c r="R5" s="30">
        <v>19649846</v>
      </c>
      <c r="S5" s="113"/>
      <c r="T5" s="113"/>
      <c r="U5" s="113"/>
      <c r="V5" s="113"/>
      <c r="W5" s="113"/>
      <c r="X5" s="30">
        <v>14531184</v>
      </c>
      <c r="Y5" s="30">
        <v>5118662</v>
      </c>
      <c r="Z5" s="30">
        <v>2263662</v>
      </c>
      <c r="AA5" s="30">
        <v>2855000</v>
      </c>
      <c r="AB5" s="115"/>
      <c r="AC5" s="115">
        <v>19649846</v>
      </c>
      <c r="AD5" s="115"/>
      <c r="AE5" s="115"/>
      <c r="AF5" s="115"/>
      <c r="AG5" s="115"/>
      <c r="AH5" s="115"/>
      <c r="AI5" s="31"/>
      <c r="AJ5" s="31"/>
      <c r="AK5" s="32"/>
      <c r="AL5" s="33"/>
      <c r="AM5" s="33"/>
      <c r="AN5" s="33"/>
    </row>
    <row r="6" spans="1:41" s="7" customFormat="1" ht="25.5" customHeight="1" x14ac:dyDescent="0.25">
      <c r="A6" s="191" t="s">
        <v>94</v>
      </c>
      <c r="B6" s="191" t="s">
        <v>0</v>
      </c>
      <c r="C6" s="191" t="s">
        <v>261</v>
      </c>
      <c r="D6" s="191"/>
      <c r="E6" s="191"/>
      <c r="F6" s="191"/>
      <c r="G6" s="192" t="s">
        <v>262</v>
      </c>
      <c r="H6" s="192"/>
      <c r="I6" s="192"/>
      <c r="J6" s="192"/>
      <c r="K6" s="192"/>
      <c r="L6" s="193"/>
      <c r="M6" s="194" t="s">
        <v>263</v>
      </c>
      <c r="N6" s="195"/>
      <c r="O6" s="195"/>
      <c r="P6" s="195"/>
      <c r="Q6" s="195"/>
      <c r="R6" s="196"/>
      <c r="S6" s="200" t="s">
        <v>264</v>
      </c>
      <c r="T6" s="201"/>
      <c r="U6" s="201"/>
      <c r="V6" s="201"/>
      <c r="W6" s="202"/>
      <c r="X6" s="194" t="s">
        <v>265</v>
      </c>
      <c r="Y6" s="195"/>
      <c r="Z6" s="195"/>
      <c r="AA6" s="195"/>
      <c r="AB6" s="195"/>
      <c r="AC6" s="196"/>
      <c r="AD6" s="194" t="s">
        <v>266</v>
      </c>
      <c r="AE6" s="195"/>
      <c r="AF6" s="195"/>
      <c r="AG6" s="195"/>
      <c r="AH6" s="196"/>
      <c r="AI6" s="206" t="s">
        <v>267</v>
      </c>
      <c r="AJ6" s="207"/>
      <c r="AK6" s="207"/>
      <c r="AL6" s="207"/>
      <c r="AM6" s="207"/>
      <c r="AN6" s="208"/>
    </row>
    <row r="7" spans="1:41" s="7" customFormat="1" ht="38.25" customHeight="1" x14ac:dyDescent="0.25">
      <c r="A7" s="191"/>
      <c r="B7" s="191"/>
      <c r="C7" s="191"/>
      <c r="D7" s="191"/>
      <c r="E7" s="191"/>
      <c r="F7" s="191"/>
      <c r="G7" s="192"/>
      <c r="H7" s="192"/>
      <c r="I7" s="192"/>
      <c r="J7" s="192"/>
      <c r="K7" s="192"/>
      <c r="L7" s="193"/>
      <c r="M7" s="197"/>
      <c r="N7" s="198"/>
      <c r="O7" s="198"/>
      <c r="P7" s="198"/>
      <c r="Q7" s="198"/>
      <c r="R7" s="199"/>
      <c r="S7" s="203"/>
      <c r="T7" s="204"/>
      <c r="U7" s="204"/>
      <c r="V7" s="204"/>
      <c r="W7" s="205"/>
      <c r="X7" s="197"/>
      <c r="Y7" s="198"/>
      <c r="Z7" s="198"/>
      <c r="AA7" s="198"/>
      <c r="AB7" s="198"/>
      <c r="AC7" s="199"/>
      <c r="AD7" s="197"/>
      <c r="AE7" s="198"/>
      <c r="AF7" s="198"/>
      <c r="AG7" s="198"/>
      <c r="AH7" s="199"/>
      <c r="AI7" s="209"/>
      <c r="AJ7" s="210"/>
      <c r="AK7" s="210"/>
      <c r="AL7" s="210"/>
      <c r="AM7" s="210"/>
      <c r="AN7" s="211"/>
    </row>
    <row r="8" spans="1:41" s="7" customFormat="1" ht="42" customHeight="1" x14ac:dyDescent="0.25">
      <c r="A8" s="191"/>
      <c r="B8" s="191"/>
      <c r="C8" s="104"/>
      <c r="D8" s="104"/>
      <c r="E8" s="104"/>
      <c r="F8" s="104"/>
      <c r="G8" s="116" t="s">
        <v>3</v>
      </c>
      <c r="H8" s="116" t="s">
        <v>259</v>
      </c>
      <c r="I8" s="116" t="s">
        <v>4</v>
      </c>
      <c r="J8" s="116" t="s">
        <v>268</v>
      </c>
      <c r="K8" s="116" t="s">
        <v>269</v>
      </c>
      <c r="L8" s="117" t="s">
        <v>5</v>
      </c>
      <c r="M8" s="118" t="s">
        <v>3</v>
      </c>
      <c r="N8" s="119" t="s">
        <v>259</v>
      </c>
      <c r="O8" s="119" t="s">
        <v>4</v>
      </c>
      <c r="P8" s="119" t="s">
        <v>268</v>
      </c>
      <c r="Q8" s="119" t="s">
        <v>269</v>
      </c>
      <c r="R8" s="120" t="s">
        <v>5</v>
      </c>
      <c r="S8" s="121" t="s">
        <v>3</v>
      </c>
      <c r="T8" s="121" t="s">
        <v>259</v>
      </c>
      <c r="U8" s="121" t="s">
        <v>4</v>
      </c>
      <c r="V8" s="121" t="s">
        <v>268</v>
      </c>
      <c r="W8" s="122" t="s">
        <v>5</v>
      </c>
      <c r="X8" s="118" t="s">
        <v>3</v>
      </c>
      <c r="Y8" s="119" t="s">
        <v>259</v>
      </c>
      <c r="Z8" s="119" t="s">
        <v>4</v>
      </c>
      <c r="AA8" s="119" t="s">
        <v>268</v>
      </c>
      <c r="AB8" s="119" t="s">
        <v>269</v>
      </c>
      <c r="AC8" s="120" t="s">
        <v>5</v>
      </c>
      <c r="AD8" s="118" t="s">
        <v>3</v>
      </c>
      <c r="AE8" s="119" t="s">
        <v>259</v>
      </c>
      <c r="AF8" s="119" t="s">
        <v>4</v>
      </c>
      <c r="AG8" s="119" t="s">
        <v>268</v>
      </c>
      <c r="AH8" s="119" t="s">
        <v>269</v>
      </c>
      <c r="AI8" s="36" t="s">
        <v>5</v>
      </c>
      <c r="AJ8" s="34" t="s">
        <v>3</v>
      </c>
      <c r="AK8" s="35" t="s">
        <v>259</v>
      </c>
      <c r="AL8" s="35" t="s">
        <v>4</v>
      </c>
      <c r="AM8" s="35" t="s">
        <v>268</v>
      </c>
      <c r="AN8" s="35" t="s">
        <v>269</v>
      </c>
    </row>
    <row r="9" spans="1:41" s="15" customFormat="1" ht="33.75" customHeight="1" x14ac:dyDescent="0.25">
      <c r="A9" s="37"/>
      <c r="B9" s="37" t="s">
        <v>8</v>
      </c>
      <c r="C9" s="37"/>
      <c r="D9" s="37"/>
      <c r="E9" s="37"/>
      <c r="F9" s="37"/>
      <c r="G9" s="14">
        <f>G10+G11+G12+G22+G57+G61+G82+G165+G245+G247</f>
        <v>6476906.3060997492</v>
      </c>
      <c r="H9" s="14">
        <f>I9+J9</f>
        <v>2596453.3826399869</v>
      </c>
      <c r="I9" s="14">
        <f>I10+I11+I12+I22+I57+I61+I82+I165+I245+I247</f>
        <v>1150531.0876399935</v>
      </c>
      <c r="J9" s="14">
        <f>J10+J11+J12+J22+J57+J61+J82+J165+J245+J247</f>
        <v>1445922.2949999934</v>
      </c>
      <c r="K9" s="14">
        <f>K10+K11+K12+K22+K57+K61+K82+K165+K245+K247</f>
        <v>0</v>
      </c>
      <c r="L9" s="14">
        <f>G9+H9</f>
        <v>9073359.6887397356</v>
      </c>
      <c r="M9" s="14">
        <f>M10+M11+M12+M22+M57+M61+M82+M165+M245+M247</f>
        <v>6674744.8984610531</v>
      </c>
      <c r="N9" s="14">
        <f t="shared" ref="N9:N77" si="2">O9+P9</f>
        <v>2781141.3404999999</v>
      </c>
      <c r="O9" s="14">
        <f>O10+O11+O12+O22+O57+O61+O82+O165+O245+O246</f>
        <v>1389927.5504999999</v>
      </c>
      <c r="P9" s="14">
        <f>P10+P11+P12+P22+P57+P61+P82+P165+P245+P246</f>
        <v>1391213.79</v>
      </c>
      <c r="Q9" s="14">
        <f>Q10+Q11+Q12+Q22+Q57+Q61+Q82+Q165+Q245+Q247</f>
        <v>0</v>
      </c>
      <c r="R9" s="14">
        <f>M9+N9</f>
        <v>9455886.2389610521</v>
      </c>
      <c r="S9" s="123">
        <f>X9-G9</f>
        <v>-288.89963869564235</v>
      </c>
      <c r="T9" s="123">
        <f>Y9-H9</f>
        <v>257.17336001293734</v>
      </c>
      <c r="U9" s="123">
        <f>Z9-I9</f>
        <v>24806.026360006537</v>
      </c>
      <c r="V9" s="123">
        <f>AA9-J9</f>
        <v>-24548.852999993367</v>
      </c>
      <c r="W9" s="123">
        <f>AB9-K9</f>
        <v>0</v>
      </c>
      <c r="X9" s="14">
        <f>X10+X11+X12+X22+X57+X61+X82+X165+X245+X247</f>
        <v>6476617.4064610535</v>
      </c>
      <c r="Y9" s="14">
        <f>Z9+AA9</f>
        <v>2596710.5559999999</v>
      </c>
      <c r="Z9" s="14">
        <f>Z10+Z11+Z12+Z22+Z57+Z61+Z82+Z165+Z245+Z246</f>
        <v>1175337.1140000001</v>
      </c>
      <c r="AA9" s="14">
        <f>AA10+AA11+AA12+AA22+AA57+AA61+AA82+AA165+AA245+AA247</f>
        <v>1421373.442</v>
      </c>
      <c r="AB9" s="14">
        <f>AB10+AB11+AB12+AB22+AB57+AB61+AB82+AB165+AB245+AB247</f>
        <v>0</v>
      </c>
      <c r="AC9" s="14">
        <f>X9+Y9</f>
        <v>9073327.9624610543</v>
      </c>
      <c r="AD9" s="14">
        <f>X9-G9</f>
        <v>-288.89963869564235</v>
      </c>
      <c r="AE9" s="14">
        <f>Y9-H9</f>
        <v>257.17336001293734</v>
      </c>
      <c r="AF9" s="14">
        <f>Z9-I9</f>
        <v>24806.026360006537</v>
      </c>
      <c r="AG9" s="14">
        <f>AA9-J9</f>
        <v>-24548.852999993367</v>
      </c>
      <c r="AH9" s="14">
        <f>AB9-K9</f>
        <v>0</v>
      </c>
      <c r="AI9" s="38">
        <f t="shared" ref="AI9:AN24" si="3">X9-M9</f>
        <v>-198127.49199999962</v>
      </c>
      <c r="AJ9" s="38">
        <f t="shared" si="3"/>
        <v>-184430.78450000007</v>
      </c>
      <c r="AK9" s="38">
        <f t="shared" si="3"/>
        <v>-214590.43649999984</v>
      </c>
      <c r="AL9" s="38">
        <f t="shared" si="3"/>
        <v>30159.652000000002</v>
      </c>
      <c r="AM9" s="38">
        <f t="shared" si="3"/>
        <v>0</v>
      </c>
      <c r="AN9" s="38">
        <f t="shared" si="3"/>
        <v>-382558.27649999782</v>
      </c>
      <c r="AO9" s="39">
        <f>AO10+AO11+AO12+AO22+AO57+AO61+AO82+AO165+AO245+AO247</f>
        <v>0</v>
      </c>
    </row>
    <row r="10" spans="1:41" s="42" customFormat="1" ht="28.5" hidden="1" customHeight="1" x14ac:dyDescent="0.25">
      <c r="A10" s="40">
        <v>111</v>
      </c>
      <c r="B10" s="40" t="s">
        <v>9</v>
      </c>
      <c r="C10" s="40"/>
      <c r="D10" s="40"/>
      <c r="E10" s="40"/>
      <c r="F10" s="40"/>
      <c r="G10" s="14"/>
      <c r="H10" s="14"/>
      <c r="I10" s="14"/>
      <c r="J10" s="14"/>
      <c r="K10" s="14"/>
      <c r="L10" s="14"/>
      <c r="M10" s="14"/>
      <c r="N10" s="14"/>
      <c r="O10" s="14"/>
      <c r="P10" s="14"/>
      <c r="Q10" s="14"/>
      <c r="R10" s="14"/>
      <c r="S10" s="123"/>
      <c r="T10" s="123"/>
      <c r="U10" s="123"/>
      <c r="V10" s="123"/>
      <c r="W10" s="123"/>
      <c r="X10" s="14"/>
      <c r="Y10" s="14"/>
      <c r="Z10" s="14"/>
      <c r="AA10" s="14"/>
      <c r="AB10" s="124"/>
      <c r="AC10" s="14"/>
      <c r="AD10" s="14">
        <f t="shared" ref="AD10:AH64" si="4">X10-G10</f>
        <v>0</v>
      </c>
      <c r="AE10" s="14">
        <f t="shared" si="4"/>
        <v>0</v>
      </c>
      <c r="AF10" s="14">
        <f t="shared" si="4"/>
        <v>0</v>
      </c>
      <c r="AG10" s="14">
        <f t="shared" si="4"/>
        <v>0</v>
      </c>
      <c r="AH10" s="14">
        <f t="shared" si="4"/>
        <v>0</v>
      </c>
      <c r="AI10" s="38">
        <f t="shared" si="3"/>
        <v>0</v>
      </c>
      <c r="AJ10" s="38">
        <f t="shared" si="3"/>
        <v>0</v>
      </c>
      <c r="AK10" s="38">
        <f t="shared" si="3"/>
        <v>0</v>
      </c>
      <c r="AL10" s="41">
        <f t="shared" si="3"/>
        <v>0</v>
      </c>
      <c r="AM10" s="41">
        <f t="shared" si="3"/>
        <v>0</v>
      </c>
      <c r="AN10" s="41">
        <f t="shared" si="3"/>
        <v>0</v>
      </c>
    </row>
    <row r="11" spans="1:41" s="42" customFormat="1" ht="33" hidden="1" customHeight="1" x14ac:dyDescent="0.25">
      <c r="A11" s="40">
        <v>161</v>
      </c>
      <c r="B11" s="40" t="s">
        <v>10</v>
      </c>
      <c r="C11" s="40"/>
      <c r="D11" s="40"/>
      <c r="E11" s="40"/>
      <c r="F11" s="40"/>
      <c r="G11" s="14"/>
      <c r="H11" s="14"/>
      <c r="I11" s="14"/>
      <c r="J11" s="14"/>
      <c r="K11" s="14"/>
      <c r="L11" s="14"/>
      <c r="M11" s="14"/>
      <c r="N11" s="14"/>
      <c r="O11" s="14"/>
      <c r="P11" s="14"/>
      <c r="Q11" s="14"/>
      <c r="R11" s="14"/>
      <c r="S11" s="123"/>
      <c r="T11" s="123"/>
      <c r="U11" s="123"/>
      <c r="V11" s="123"/>
      <c r="W11" s="123"/>
      <c r="X11" s="14"/>
      <c r="Y11" s="14"/>
      <c r="Z11" s="14"/>
      <c r="AA11" s="14"/>
      <c r="AB11" s="124"/>
      <c r="AC11" s="14"/>
      <c r="AD11" s="14">
        <f t="shared" si="4"/>
        <v>0</v>
      </c>
      <c r="AE11" s="14">
        <f t="shared" si="4"/>
        <v>0</v>
      </c>
      <c r="AF11" s="14">
        <f t="shared" si="4"/>
        <v>0</v>
      </c>
      <c r="AG11" s="14">
        <f t="shared" si="4"/>
        <v>0</v>
      </c>
      <c r="AH11" s="14">
        <f t="shared" si="4"/>
        <v>0</v>
      </c>
      <c r="AI11" s="38">
        <f t="shared" si="3"/>
        <v>0</v>
      </c>
      <c r="AJ11" s="38">
        <f t="shared" si="3"/>
        <v>0</v>
      </c>
      <c r="AK11" s="38">
        <f t="shared" si="3"/>
        <v>0</v>
      </c>
      <c r="AL11" s="41">
        <f t="shared" si="3"/>
        <v>0</v>
      </c>
      <c r="AM11" s="41">
        <f t="shared" si="3"/>
        <v>0</v>
      </c>
      <c r="AN11" s="41">
        <f t="shared" si="3"/>
        <v>0</v>
      </c>
    </row>
    <row r="12" spans="1:41" s="42" customFormat="1" ht="33" hidden="1" customHeight="1" x14ac:dyDescent="0.25">
      <c r="A12" s="40">
        <v>120</v>
      </c>
      <c r="B12" s="40" t="s">
        <v>11</v>
      </c>
      <c r="C12" s="40"/>
      <c r="D12" s="40"/>
      <c r="E12" s="40"/>
      <c r="F12" s="40"/>
      <c r="G12" s="14"/>
      <c r="H12" s="14"/>
      <c r="I12" s="43"/>
      <c r="J12" s="14"/>
      <c r="K12" s="14"/>
      <c r="L12" s="14"/>
      <c r="M12" s="14"/>
      <c r="N12" s="14"/>
      <c r="O12" s="43"/>
      <c r="P12" s="14"/>
      <c r="Q12" s="14"/>
      <c r="R12" s="14"/>
      <c r="S12" s="123"/>
      <c r="T12" s="123"/>
      <c r="U12" s="123"/>
      <c r="V12" s="123"/>
      <c r="W12" s="123"/>
      <c r="X12" s="14"/>
      <c r="Y12" s="14"/>
      <c r="Z12" s="43"/>
      <c r="AA12" s="14"/>
      <c r="AB12" s="14"/>
      <c r="AC12" s="14"/>
      <c r="AD12" s="14">
        <f t="shared" si="4"/>
        <v>0</v>
      </c>
      <c r="AE12" s="14">
        <f>Y12-H12</f>
        <v>0</v>
      </c>
      <c r="AF12" s="14">
        <f t="shared" si="4"/>
        <v>0</v>
      </c>
      <c r="AG12" s="14">
        <f t="shared" si="4"/>
        <v>0</v>
      </c>
      <c r="AH12" s="14">
        <f t="shared" si="4"/>
        <v>0</v>
      </c>
      <c r="AI12" s="38">
        <f t="shared" si="3"/>
        <v>0</v>
      </c>
      <c r="AJ12" s="38">
        <f t="shared" si="3"/>
        <v>0</v>
      </c>
      <c r="AK12" s="38">
        <f t="shared" si="3"/>
        <v>0</v>
      </c>
      <c r="AL12" s="41">
        <f t="shared" si="3"/>
        <v>0</v>
      </c>
      <c r="AM12" s="41">
        <f t="shared" si="3"/>
        <v>0</v>
      </c>
      <c r="AN12" s="41">
        <f t="shared" si="3"/>
        <v>0</v>
      </c>
    </row>
    <row r="13" spans="1:41" s="4" customFormat="1" ht="24" hidden="1" customHeight="1" x14ac:dyDescent="0.25">
      <c r="A13" s="44" t="s">
        <v>248</v>
      </c>
      <c r="B13" s="45" t="s">
        <v>12</v>
      </c>
      <c r="C13" s="45"/>
      <c r="D13" s="45"/>
      <c r="E13" s="45"/>
      <c r="F13" s="45"/>
      <c r="G13" s="8"/>
      <c r="H13" s="8"/>
      <c r="I13" s="8"/>
      <c r="J13" s="8"/>
      <c r="K13" s="8"/>
      <c r="L13" s="8"/>
      <c r="M13" s="8"/>
      <c r="N13" s="8"/>
      <c r="O13" s="8"/>
      <c r="P13" s="8"/>
      <c r="Q13" s="8"/>
      <c r="R13" s="8"/>
      <c r="S13" s="123"/>
      <c r="T13" s="123"/>
      <c r="U13" s="123"/>
      <c r="V13" s="123"/>
      <c r="W13" s="123"/>
      <c r="X13" s="8"/>
      <c r="Y13" s="8"/>
      <c r="Z13" s="8"/>
      <c r="AA13" s="8"/>
      <c r="AB13" s="125"/>
      <c r="AC13" s="8"/>
      <c r="AD13" s="8">
        <f t="shared" si="4"/>
        <v>0</v>
      </c>
      <c r="AE13" s="8">
        <f t="shared" si="4"/>
        <v>0</v>
      </c>
      <c r="AF13" s="8">
        <f t="shared" si="4"/>
        <v>0</v>
      </c>
      <c r="AG13" s="8">
        <f t="shared" si="4"/>
        <v>0</v>
      </c>
      <c r="AH13" s="8">
        <f t="shared" si="4"/>
        <v>0</v>
      </c>
      <c r="AI13" s="46">
        <f t="shared" si="3"/>
        <v>0</v>
      </c>
      <c r="AJ13" s="46">
        <f t="shared" si="3"/>
        <v>0</v>
      </c>
      <c r="AK13" s="46">
        <f t="shared" si="3"/>
        <v>0</v>
      </c>
      <c r="AL13" s="47">
        <f t="shared" si="3"/>
        <v>0</v>
      </c>
      <c r="AM13" s="47">
        <f t="shared" si="3"/>
        <v>0</v>
      </c>
      <c r="AN13" s="47">
        <f t="shared" si="3"/>
        <v>0</v>
      </c>
    </row>
    <row r="14" spans="1:41" s="4" customFormat="1" ht="28.5" hidden="1" customHeight="1" x14ac:dyDescent="0.25">
      <c r="A14" s="44" t="s">
        <v>249</v>
      </c>
      <c r="B14" s="45" t="s">
        <v>13</v>
      </c>
      <c r="C14" s="45"/>
      <c r="D14" s="45"/>
      <c r="E14" s="45"/>
      <c r="F14" s="45"/>
      <c r="G14" s="8"/>
      <c r="H14" s="8"/>
      <c r="I14" s="8"/>
      <c r="J14" s="8"/>
      <c r="K14" s="8"/>
      <c r="L14" s="8"/>
      <c r="M14" s="8"/>
      <c r="N14" s="8"/>
      <c r="O14" s="8"/>
      <c r="P14" s="8"/>
      <c r="Q14" s="8"/>
      <c r="R14" s="8"/>
      <c r="S14" s="123"/>
      <c r="T14" s="123"/>
      <c r="U14" s="123"/>
      <c r="V14" s="123"/>
      <c r="W14" s="123"/>
      <c r="X14" s="8"/>
      <c r="Y14" s="8"/>
      <c r="Z14" s="8"/>
      <c r="AA14" s="8"/>
      <c r="AB14" s="125"/>
      <c r="AC14" s="8"/>
      <c r="AD14" s="8">
        <f t="shared" si="4"/>
        <v>0</v>
      </c>
      <c r="AE14" s="8">
        <f t="shared" si="4"/>
        <v>0</v>
      </c>
      <c r="AF14" s="8">
        <f t="shared" si="4"/>
        <v>0</v>
      </c>
      <c r="AG14" s="8">
        <f t="shared" si="4"/>
        <v>0</v>
      </c>
      <c r="AH14" s="8">
        <f t="shared" si="4"/>
        <v>0</v>
      </c>
      <c r="AI14" s="46">
        <f t="shared" si="3"/>
        <v>0</v>
      </c>
      <c r="AJ14" s="46">
        <f t="shared" si="3"/>
        <v>0</v>
      </c>
      <c r="AK14" s="46">
        <f t="shared" si="3"/>
        <v>0</v>
      </c>
      <c r="AL14" s="47">
        <f t="shared" si="3"/>
        <v>0</v>
      </c>
      <c r="AM14" s="47">
        <f t="shared" si="3"/>
        <v>0</v>
      </c>
      <c r="AN14" s="47">
        <f t="shared" si="3"/>
        <v>0</v>
      </c>
    </row>
    <row r="15" spans="1:41" s="4" customFormat="1" ht="42" hidden="1" customHeight="1" x14ac:dyDescent="0.25">
      <c r="A15" s="44" t="s">
        <v>250</v>
      </c>
      <c r="B15" s="45" t="s">
        <v>14</v>
      </c>
      <c r="C15" s="45"/>
      <c r="D15" s="45"/>
      <c r="E15" s="45"/>
      <c r="F15" s="45"/>
      <c r="G15" s="8"/>
      <c r="H15" s="8"/>
      <c r="I15" s="8"/>
      <c r="J15" s="8"/>
      <c r="K15" s="8"/>
      <c r="L15" s="8"/>
      <c r="M15" s="8"/>
      <c r="N15" s="8"/>
      <c r="O15" s="8"/>
      <c r="P15" s="8"/>
      <c r="Q15" s="8"/>
      <c r="R15" s="8"/>
      <c r="S15" s="123"/>
      <c r="T15" s="123"/>
      <c r="U15" s="123"/>
      <c r="V15" s="123"/>
      <c r="W15" s="123"/>
      <c r="X15" s="8"/>
      <c r="Y15" s="8"/>
      <c r="Z15" s="8"/>
      <c r="AA15" s="8"/>
      <c r="AB15" s="125"/>
      <c r="AC15" s="8"/>
      <c r="AD15" s="8">
        <f t="shared" si="4"/>
        <v>0</v>
      </c>
      <c r="AE15" s="8">
        <f t="shared" si="4"/>
        <v>0</v>
      </c>
      <c r="AF15" s="8">
        <f t="shared" si="4"/>
        <v>0</v>
      </c>
      <c r="AG15" s="8">
        <f t="shared" si="4"/>
        <v>0</v>
      </c>
      <c r="AH15" s="8">
        <f t="shared" si="4"/>
        <v>0</v>
      </c>
      <c r="AI15" s="46">
        <f t="shared" si="3"/>
        <v>0</v>
      </c>
      <c r="AJ15" s="46">
        <f t="shared" si="3"/>
        <v>0</v>
      </c>
      <c r="AK15" s="46">
        <f t="shared" si="3"/>
        <v>0</v>
      </c>
      <c r="AL15" s="47">
        <f t="shared" si="3"/>
        <v>0</v>
      </c>
      <c r="AM15" s="47">
        <f t="shared" si="3"/>
        <v>0</v>
      </c>
      <c r="AN15" s="47">
        <f t="shared" si="3"/>
        <v>0</v>
      </c>
    </row>
    <row r="16" spans="1:41" s="4" customFormat="1" ht="28.5" hidden="1" customHeight="1" x14ac:dyDescent="0.25">
      <c r="A16" s="44" t="s">
        <v>251</v>
      </c>
      <c r="B16" s="45" t="s">
        <v>15</v>
      </c>
      <c r="C16" s="45"/>
      <c r="D16" s="45"/>
      <c r="E16" s="45"/>
      <c r="F16" s="45"/>
      <c r="G16" s="8"/>
      <c r="H16" s="8"/>
      <c r="I16" s="8"/>
      <c r="J16" s="8"/>
      <c r="K16" s="8"/>
      <c r="L16" s="8"/>
      <c r="M16" s="8"/>
      <c r="N16" s="8"/>
      <c r="O16" s="8"/>
      <c r="P16" s="8"/>
      <c r="Q16" s="8"/>
      <c r="R16" s="8"/>
      <c r="S16" s="123"/>
      <c r="T16" s="123"/>
      <c r="U16" s="123"/>
      <c r="V16" s="123"/>
      <c r="W16" s="123"/>
      <c r="X16" s="8"/>
      <c r="Y16" s="8"/>
      <c r="Z16" s="8"/>
      <c r="AA16" s="8"/>
      <c r="AB16" s="125"/>
      <c r="AC16" s="8"/>
      <c r="AD16" s="8">
        <f t="shared" si="4"/>
        <v>0</v>
      </c>
      <c r="AE16" s="8">
        <f t="shared" si="4"/>
        <v>0</v>
      </c>
      <c r="AF16" s="8">
        <f t="shared" si="4"/>
        <v>0</v>
      </c>
      <c r="AG16" s="8">
        <f t="shared" si="4"/>
        <v>0</v>
      </c>
      <c r="AH16" s="8">
        <f t="shared" si="4"/>
        <v>0</v>
      </c>
      <c r="AI16" s="46">
        <f t="shared" si="3"/>
        <v>0</v>
      </c>
      <c r="AJ16" s="46">
        <f t="shared" si="3"/>
        <v>0</v>
      </c>
      <c r="AK16" s="46">
        <f t="shared" si="3"/>
        <v>0</v>
      </c>
      <c r="AL16" s="47">
        <f t="shared" si="3"/>
        <v>0</v>
      </c>
      <c r="AM16" s="47">
        <f t="shared" si="3"/>
        <v>0</v>
      </c>
      <c r="AN16" s="47">
        <f t="shared" si="3"/>
        <v>0</v>
      </c>
    </row>
    <row r="17" spans="1:40" s="4" customFormat="1" hidden="1" x14ac:dyDescent="0.25">
      <c r="A17" s="44" t="s">
        <v>252</v>
      </c>
      <c r="B17" s="45" t="s">
        <v>16</v>
      </c>
      <c r="C17" s="45"/>
      <c r="D17" s="45"/>
      <c r="E17" s="45"/>
      <c r="F17" s="45"/>
      <c r="G17" s="8"/>
      <c r="H17" s="8"/>
      <c r="I17" s="8"/>
      <c r="J17" s="8"/>
      <c r="K17" s="8"/>
      <c r="L17" s="8"/>
      <c r="M17" s="8"/>
      <c r="N17" s="8"/>
      <c r="O17" s="8"/>
      <c r="P17" s="8"/>
      <c r="Q17" s="8"/>
      <c r="R17" s="8"/>
      <c r="S17" s="123"/>
      <c r="T17" s="123"/>
      <c r="U17" s="123"/>
      <c r="V17" s="123"/>
      <c r="W17" s="123"/>
      <c r="X17" s="8"/>
      <c r="Y17" s="8"/>
      <c r="Z17" s="8"/>
      <c r="AA17" s="8"/>
      <c r="AB17" s="125"/>
      <c r="AC17" s="8"/>
      <c r="AD17" s="8">
        <f t="shared" si="4"/>
        <v>0</v>
      </c>
      <c r="AE17" s="8">
        <f t="shared" si="4"/>
        <v>0</v>
      </c>
      <c r="AF17" s="8">
        <f t="shared" si="4"/>
        <v>0</v>
      </c>
      <c r="AG17" s="8">
        <f t="shared" si="4"/>
        <v>0</v>
      </c>
      <c r="AH17" s="8">
        <f t="shared" si="4"/>
        <v>0</v>
      </c>
      <c r="AI17" s="46">
        <f t="shared" si="3"/>
        <v>0</v>
      </c>
      <c r="AJ17" s="46">
        <f t="shared" si="3"/>
        <v>0</v>
      </c>
      <c r="AK17" s="46">
        <f t="shared" si="3"/>
        <v>0</v>
      </c>
      <c r="AL17" s="47">
        <f t="shared" si="3"/>
        <v>0</v>
      </c>
      <c r="AM17" s="47">
        <f t="shared" si="3"/>
        <v>0</v>
      </c>
      <c r="AN17" s="47">
        <f t="shared" si="3"/>
        <v>0</v>
      </c>
    </row>
    <row r="18" spans="1:40" s="4" customFormat="1" hidden="1" x14ac:dyDescent="0.25">
      <c r="A18" s="44" t="s">
        <v>253</v>
      </c>
      <c r="B18" s="45" t="s">
        <v>17</v>
      </c>
      <c r="C18" s="45"/>
      <c r="D18" s="45"/>
      <c r="E18" s="45"/>
      <c r="F18" s="45"/>
      <c r="G18" s="8"/>
      <c r="H18" s="8"/>
      <c r="I18" s="8"/>
      <c r="J18" s="8"/>
      <c r="K18" s="8"/>
      <c r="L18" s="8"/>
      <c r="M18" s="8"/>
      <c r="N18" s="8"/>
      <c r="O18" s="8"/>
      <c r="P18" s="8"/>
      <c r="Q18" s="8"/>
      <c r="R18" s="8"/>
      <c r="S18" s="123"/>
      <c r="T18" s="123"/>
      <c r="U18" s="123"/>
      <c r="V18" s="123"/>
      <c r="W18" s="123"/>
      <c r="X18" s="8"/>
      <c r="Y18" s="8"/>
      <c r="Z18" s="8"/>
      <c r="AA18" s="8"/>
      <c r="AB18" s="125"/>
      <c r="AC18" s="8"/>
      <c r="AD18" s="8">
        <f t="shared" si="4"/>
        <v>0</v>
      </c>
      <c r="AE18" s="8">
        <f t="shared" si="4"/>
        <v>0</v>
      </c>
      <c r="AF18" s="8">
        <f t="shared" si="4"/>
        <v>0</v>
      </c>
      <c r="AG18" s="8">
        <f t="shared" si="4"/>
        <v>0</v>
      </c>
      <c r="AH18" s="8">
        <f t="shared" si="4"/>
        <v>0</v>
      </c>
      <c r="AI18" s="46">
        <f t="shared" si="3"/>
        <v>0</v>
      </c>
      <c r="AJ18" s="46">
        <f t="shared" si="3"/>
        <v>0</v>
      </c>
      <c r="AK18" s="46">
        <f t="shared" si="3"/>
        <v>0</v>
      </c>
      <c r="AL18" s="47">
        <f t="shared" si="3"/>
        <v>0</v>
      </c>
      <c r="AM18" s="47">
        <f t="shared" si="3"/>
        <v>0</v>
      </c>
      <c r="AN18" s="47">
        <f t="shared" si="3"/>
        <v>0</v>
      </c>
    </row>
    <row r="19" spans="1:40" s="4" customFormat="1" ht="38.25" hidden="1" customHeight="1" x14ac:dyDescent="0.25">
      <c r="A19" s="44" t="s">
        <v>254</v>
      </c>
      <c r="B19" s="45" t="s">
        <v>18</v>
      </c>
      <c r="C19" s="45"/>
      <c r="D19" s="45"/>
      <c r="E19" s="45"/>
      <c r="F19" s="45"/>
      <c r="G19" s="8"/>
      <c r="H19" s="8"/>
      <c r="I19" s="8"/>
      <c r="J19" s="8"/>
      <c r="K19" s="8"/>
      <c r="L19" s="8"/>
      <c r="M19" s="8"/>
      <c r="N19" s="8"/>
      <c r="O19" s="8"/>
      <c r="P19" s="8"/>
      <c r="Q19" s="8"/>
      <c r="R19" s="8"/>
      <c r="S19" s="123"/>
      <c r="T19" s="123"/>
      <c r="U19" s="123"/>
      <c r="V19" s="123"/>
      <c r="W19" s="123"/>
      <c r="X19" s="8"/>
      <c r="Y19" s="8"/>
      <c r="Z19" s="8"/>
      <c r="AA19" s="8"/>
      <c r="AB19" s="125"/>
      <c r="AC19" s="8"/>
      <c r="AD19" s="8">
        <f t="shared" si="4"/>
        <v>0</v>
      </c>
      <c r="AE19" s="8">
        <f t="shared" si="4"/>
        <v>0</v>
      </c>
      <c r="AF19" s="8">
        <f t="shared" si="4"/>
        <v>0</v>
      </c>
      <c r="AG19" s="8">
        <f t="shared" si="4"/>
        <v>0</v>
      </c>
      <c r="AH19" s="8">
        <f t="shared" si="4"/>
        <v>0</v>
      </c>
      <c r="AI19" s="46">
        <f t="shared" si="3"/>
        <v>0</v>
      </c>
      <c r="AJ19" s="46">
        <f t="shared" si="3"/>
        <v>0</v>
      </c>
      <c r="AK19" s="46">
        <f t="shared" si="3"/>
        <v>0</v>
      </c>
      <c r="AL19" s="47">
        <f t="shared" si="3"/>
        <v>0</v>
      </c>
      <c r="AM19" s="47">
        <f t="shared" si="3"/>
        <v>0</v>
      </c>
      <c r="AN19" s="47">
        <f t="shared" si="3"/>
        <v>0</v>
      </c>
    </row>
    <row r="20" spans="1:40" s="4" customFormat="1" ht="35.25" hidden="1" customHeight="1" x14ac:dyDescent="0.25">
      <c r="A20" s="44" t="s">
        <v>255</v>
      </c>
      <c r="B20" s="45" t="s">
        <v>19</v>
      </c>
      <c r="C20" s="45"/>
      <c r="D20" s="45"/>
      <c r="E20" s="45"/>
      <c r="F20" s="45"/>
      <c r="G20" s="8"/>
      <c r="H20" s="8"/>
      <c r="I20" s="8"/>
      <c r="J20" s="8"/>
      <c r="K20" s="8"/>
      <c r="L20" s="8"/>
      <c r="M20" s="8"/>
      <c r="N20" s="8"/>
      <c r="O20" s="8"/>
      <c r="P20" s="8"/>
      <c r="Q20" s="8"/>
      <c r="R20" s="8"/>
      <c r="S20" s="123"/>
      <c r="T20" s="123"/>
      <c r="U20" s="123"/>
      <c r="V20" s="123"/>
      <c r="W20" s="123"/>
      <c r="X20" s="8"/>
      <c r="Y20" s="8"/>
      <c r="Z20" s="8"/>
      <c r="AA20" s="8"/>
      <c r="AB20" s="125"/>
      <c r="AC20" s="8"/>
      <c r="AD20" s="8">
        <f t="shared" si="4"/>
        <v>0</v>
      </c>
      <c r="AE20" s="8">
        <f t="shared" si="4"/>
        <v>0</v>
      </c>
      <c r="AF20" s="8">
        <f t="shared" si="4"/>
        <v>0</v>
      </c>
      <c r="AG20" s="8">
        <f t="shared" si="4"/>
        <v>0</v>
      </c>
      <c r="AH20" s="8">
        <f t="shared" si="4"/>
        <v>0</v>
      </c>
      <c r="AI20" s="46">
        <f t="shared" si="3"/>
        <v>0</v>
      </c>
      <c r="AJ20" s="46">
        <f t="shared" si="3"/>
        <v>0</v>
      </c>
      <c r="AK20" s="46">
        <f t="shared" si="3"/>
        <v>0</v>
      </c>
      <c r="AL20" s="47">
        <f t="shared" si="3"/>
        <v>0</v>
      </c>
      <c r="AM20" s="47">
        <f t="shared" si="3"/>
        <v>0</v>
      </c>
      <c r="AN20" s="47">
        <f t="shared" si="3"/>
        <v>0</v>
      </c>
    </row>
    <row r="21" spans="1:40" s="4" customFormat="1" ht="35.25" hidden="1" customHeight="1" x14ac:dyDescent="0.25">
      <c r="A21" s="44" t="s">
        <v>256</v>
      </c>
      <c r="B21" s="45" t="s">
        <v>20</v>
      </c>
      <c r="C21" s="45"/>
      <c r="D21" s="45"/>
      <c r="E21" s="45"/>
      <c r="F21" s="45"/>
      <c r="G21" s="8"/>
      <c r="H21" s="8"/>
      <c r="I21" s="8"/>
      <c r="J21" s="8"/>
      <c r="K21" s="8"/>
      <c r="L21" s="8"/>
      <c r="M21" s="8"/>
      <c r="N21" s="8"/>
      <c r="O21" s="8"/>
      <c r="P21" s="8"/>
      <c r="Q21" s="8"/>
      <c r="R21" s="8"/>
      <c r="S21" s="123"/>
      <c r="T21" s="123"/>
      <c r="U21" s="123"/>
      <c r="V21" s="123"/>
      <c r="W21" s="123"/>
      <c r="X21" s="8"/>
      <c r="Y21" s="8"/>
      <c r="Z21" s="8"/>
      <c r="AA21" s="8"/>
      <c r="AB21" s="125"/>
      <c r="AC21" s="8"/>
      <c r="AD21" s="8">
        <f t="shared" si="4"/>
        <v>0</v>
      </c>
      <c r="AE21" s="8">
        <f t="shared" si="4"/>
        <v>0</v>
      </c>
      <c r="AF21" s="8">
        <f t="shared" si="4"/>
        <v>0</v>
      </c>
      <c r="AG21" s="8">
        <f t="shared" si="4"/>
        <v>0</v>
      </c>
      <c r="AH21" s="8">
        <f t="shared" si="4"/>
        <v>0</v>
      </c>
      <c r="AI21" s="46">
        <f t="shared" si="3"/>
        <v>0</v>
      </c>
      <c r="AJ21" s="46">
        <f t="shared" si="3"/>
        <v>0</v>
      </c>
      <c r="AK21" s="46">
        <f t="shared" si="3"/>
        <v>0</v>
      </c>
      <c r="AL21" s="47">
        <f t="shared" si="3"/>
        <v>0</v>
      </c>
      <c r="AM21" s="47">
        <f t="shared" si="3"/>
        <v>0</v>
      </c>
      <c r="AN21" s="47">
        <f t="shared" si="3"/>
        <v>0</v>
      </c>
    </row>
    <row r="22" spans="1:40" s="42" customFormat="1" x14ac:dyDescent="0.25">
      <c r="A22" s="40">
        <v>140</v>
      </c>
      <c r="B22" s="40" t="s">
        <v>21</v>
      </c>
      <c r="C22" s="40"/>
      <c r="D22" s="40"/>
      <c r="E22" s="40"/>
      <c r="F22" s="40"/>
      <c r="G22" s="14">
        <f>G23+G24+G41</f>
        <v>4033926.3915397492</v>
      </c>
      <c r="H22" s="14">
        <f t="shared" ref="H22:H85" si="5">I22+J22</f>
        <v>2284259.08</v>
      </c>
      <c r="I22" s="14">
        <f>I23+I24+I41</f>
        <v>921451.44</v>
      </c>
      <c r="J22" s="14">
        <f>J23+J24+J41</f>
        <v>1362807.64</v>
      </c>
      <c r="K22" s="14">
        <f>K23+K24+K41+K26</f>
        <v>0</v>
      </c>
      <c r="L22" s="14">
        <f t="shared" ref="L22:L85" si="6">G22+H22</f>
        <v>6318185.4715397488</v>
      </c>
      <c r="M22" s="14">
        <f>M23+M24+M41</f>
        <v>3886567.5339010535</v>
      </c>
      <c r="N22" s="14">
        <f t="shared" si="2"/>
        <v>2191217.6255000001</v>
      </c>
      <c r="O22" s="14">
        <f>O23+O24+O41+O26</f>
        <v>829351.83550000004</v>
      </c>
      <c r="P22" s="14">
        <f>P23+P24+P41+P26</f>
        <v>1361865.79</v>
      </c>
      <c r="Q22" s="14">
        <f>Q23+Q24+Q41+Q26</f>
        <v>0</v>
      </c>
      <c r="R22" s="14">
        <f t="shared" ref="R22:R85" si="7">M22+N22</f>
        <v>6077785.1594010536</v>
      </c>
      <c r="S22" s="123">
        <f t="shared" ref="S22:W63" si="8">X22-G22</f>
        <v>-78814.687638696283</v>
      </c>
      <c r="T22" s="123">
        <f t="shared" si="8"/>
        <v>-151927.74500000011</v>
      </c>
      <c r="U22" s="123">
        <f t="shared" si="8"/>
        <v>-142338.0469999999</v>
      </c>
      <c r="V22" s="123">
        <f t="shared" si="8"/>
        <v>-9589.6979999998584</v>
      </c>
      <c r="W22" s="123">
        <f t="shared" si="8"/>
        <v>0</v>
      </c>
      <c r="X22" s="14">
        <f>X23+X24+X41</f>
        <v>3955111.7039010529</v>
      </c>
      <c r="Y22" s="14">
        <f>Y23+Y24+Y41</f>
        <v>2132331.335</v>
      </c>
      <c r="Z22" s="14">
        <f>Z23+Z24+Z41</f>
        <v>779113.39300000004</v>
      </c>
      <c r="AA22" s="14">
        <f>AA23+AA24+AA41</f>
        <v>1353217.942</v>
      </c>
      <c r="AB22" s="14">
        <f>AB23+AB24+AB41</f>
        <v>0</v>
      </c>
      <c r="AC22" s="14">
        <f>X22+Y22</f>
        <v>6087443.0389010534</v>
      </c>
      <c r="AD22" s="14">
        <f t="shared" si="4"/>
        <v>-78814.687638696283</v>
      </c>
      <c r="AE22" s="14">
        <f t="shared" si="4"/>
        <v>-151927.74500000011</v>
      </c>
      <c r="AF22" s="14">
        <f t="shared" si="4"/>
        <v>-142338.0469999999</v>
      </c>
      <c r="AG22" s="14">
        <f t="shared" si="4"/>
        <v>-9589.6979999998584</v>
      </c>
      <c r="AH22" s="14">
        <f t="shared" si="4"/>
        <v>0</v>
      </c>
      <c r="AI22" s="38">
        <f t="shared" si="3"/>
        <v>68544.16999999946</v>
      </c>
      <c r="AJ22" s="38">
        <f t="shared" si="3"/>
        <v>-58886.290500000119</v>
      </c>
      <c r="AK22" s="38">
        <f t="shared" si="3"/>
        <v>-50238.442500000005</v>
      </c>
      <c r="AL22" s="41">
        <f t="shared" si="3"/>
        <v>-8647.8479999999981</v>
      </c>
      <c r="AM22" s="41">
        <f t="shared" si="3"/>
        <v>0</v>
      </c>
      <c r="AN22" s="41">
        <f t="shared" si="3"/>
        <v>9657.8794999998063</v>
      </c>
    </row>
    <row r="23" spans="1:40" s="5" customFormat="1" ht="37.5" customHeight="1" x14ac:dyDescent="0.25">
      <c r="A23" s="48">
        <v>141</v>
      </c>
      <c r="B23" s="49" t="s">
        <v>22</v>
      </c>
      <c r="C23" s="49"/>
      <c r="D23" s="49"/>
      <c r="E23" s="49"/>
      <c r="F23" s="49"/>
      <c r="G23" s="12">
        <f>'[8]ГУ НОВЫЙ УДП 2021 1'!$H$35</f>
        <v>122355</v>
      </c>
      <c r="H23" s="12">
        <f t="shared" si="5"/>
        <v>122941.79999999999</v>
      </c>
      <c r="I23" s="10">
        <v>85618</v>
      </c>
      <c r="J23" s="10">
        <v>37323.799999999996</v>
      </c>
      <c r="K23" s="10"/>
      <c r="L23" s="10">
        <f t="shared" si="6"/>
        <v>245296.8</v>
      </c>
      <c r="M23" s="10">
        <v>122355</v>
      </c>
      <c r="N23" s="12">
        <f t="shared" si="2"/>
        <v>122942</v>
      </c>
      <c r="O23" s="10">
        <v>85618</v>
      </c>
      <c r="P23" s="10">
        <v>37324</v>
      </c>
      <c r="Q23" s="10"/>
      <c r="R23" s="10">
        <f t="shared" si="7"/>
        <v>245297</v>
      </c>
      <c r="S23" s="123">
        <f t="shared" si="8"/>
        <v>0</v>
      </c>
      <c r="T23" s="123">
        <f t="shared" si="8"/>
        <v>0.20000000001164153</v>
      </c>
      <c r="U23" s="123">
        <f t="shared" si="8"/>
        <v>0</v>
      </c>
      <c r="V23" s="123">
        <f t="shared" si="8"/>
        <v>0.20000000000436557</v>
      </c>
      <c r="W23" s="123">
        <f t="shared" si="8"/>
        <v>0</v>
      </c>
      <c r="X23" s="10">
        <f>M23</f>
        <v>122355</v>
      </c>
      <c r="Y23" s="10">
        <f t="shared" ref="Y23:Y35" si="9">Z23+AA23</f>
        <v>122942</v>
      </c>
      <c r="Z23" s="10">
        <v>85618</v>
      </c>
      <c r="AA23" s="10">
        <v>37324</v>
      </c>
      <c r="AB23" s="126"/>
      <c r="AC23" s="10">
        <f>X23+Y23</f>
        <v>245297</v>
      </c>
      <c r="AD23" s="10">
        <f t="shared" si="4"/>
        <v>0</v>
      </c>
      <c r="AE23" s="10">
        <f t="shared" si="4"/>
        <v>0.20000000001164153</v>
      </c>
      <c r="AF23" s="10">
        <f t="shared" si="4"/>
        <v>0</v>
      </c>
      <c r="AG23" s="10">
        <f t="shared" si="4"/>
        <v>0.20000000000436557</v>
      </c>
      <c r="AH23" s="10">
        <f t="shared" si="4"/>
        <v>0</v>
      </c>
      <c r="AI23" s="50">
        <f t="shared" si="3"/>
        <v>0</v>
      </c>
      <c r="AJ23" s="50">
        <f t="shared" si="3"/>
        <v>0</v>
      </c>
      <c r="AK23" s="50">
        <f t="shared" si="3"/>
        <v>0</v>
      </c>
      <c r="AL23" s="51">
        <f t="shared" si="3"/>
        <v>0</v>
      </c>
      <c r="AM23" s="51">
        <f t="shared" si="3"/>
        <v>0</v>
      </c>
      <c r="AN23" s="51">
        <f t="shared" si="3"/>
        <v>0</v>
      </c>
    </row>
    <row r="24" spans="1:40" s="5" customFormat="1" x14ac:dyDescent="0.25">
      <c r="A24" s="48">
        <v>142</v>
      </c>
      <c r="B24" s="49" t="s">
        <v>23</v>
      </c>
      <c r="C24" s="49"/>
      <c r="D24" s="49"/>
      <c r="E24" s="49"/>
      <c r="F24" s="49"/>
      <c r="G24" s="12">
        <f>G27+G28+G29+G30+G31+G32+G25+G33+G26+G34+G35</f>
        <v>3115192.7254720465</v>
      </c>
      <c r="H24" s="12">
        <f t="shared" si="5"/>
        <v>2086459.2799999998</v>
      </c>
      <c r="I24" s="12">
        <f>I27+I28+I29+I30+I31+I32+I25+I33+I26</f>
        <v>790975.44</v>
      </c>
      <c r="J24" s="12">
        <f>J27+J28+J29+J30+J31+J32+J25+J33+J26</f>
        <v>1295483.8399999999</v>
      </c>
      <c r="K24" s="10"/>
      <c r="L24" s="10">
        <f t="shared" si="6"/>
        <v>5201652.0054720463</v>
      </c>
      <c r="M24" s="12">
        <f>M27+M28+M29+M30+M31+M32+M25+M33+M26+M34+M35</f>
        <v>3005392.4492000006</v>
      </c>
      <c r="N24" s="12">
        <f t="shared" si="2"/>
        <v>1949741.9980000001</v>
      </c>
      <c r="O24" s="12">
        <f>O27+O28+O29+O30+O31+O32+O25+O33+O26+O37</f>
        <v>665200.20799999998</v>
      </c>
      <c r="P24" s="12">
        <f>P27+P28+P29+P30+P31+P32+P25+P33+P26+P37</f>
        <v>1284541.79</v>
      </c>
      <c r="Q24" s="10"/>
      <c r="R24" s="10">
        <f t="shared" si="7"/>
        <v>4955134.4472000003</v>
      </c>
      <c r="S24" s="123">
        <f t="shared" si="8"/>
        <v>-41256.106272046454</v>
      </c>
      <c r="T24" s="123">
        <f t="shared" si="8"/>
        <v>-135162.94499999983</v>
      </c>
      <c r="U24" s="123">
        <f t="shared" si="8"/>
        <v>-125450.0469999999</v>
      </c>
      <c r="V24" s="123">
        <f t="shared" si="8"/>
        <v>-9712.8979999998119</v>
      </c>
      <c r="W24" s="123">
        <f t="shared" si="8"/>
        <v>0</v>
      </c>
      <c r="X24" s="10">
        <f>X25+X26+X27+X28+X29+X30+X31+X32+X33+X34+X35+X36+X37+X38+X39+X40</f>
        <v>3073936.6192000001</v>
      </c>
      <c r="Y24" s="10">
        <f t="shared" si="9"/>
        <v>1951296.335</v>
      </c>
      <c r="Z24" s="10">
        <f>Z25+Z26+Z27+Z28+Z29+Z30+Z31+Z32+Z33+Z34+Z35+Z36+Z37+Z38+Z39+Z40</f>
        <v>665525.39300000004</v>
      </c>
      <c r="AA24" s="10">
        <f>AA25+AA26+AA27+AA28+AA29+AA30+AA31+AA32+AA33+AA34+AA35+AA36+AA37+AA38+AA39+AA40</f>
        <v>1285770.942</v>
      </c>
      <c r="AB24" s="10"/>
      <c r="AC24" s="10">
        <f>X24+Y24</f>
        <v>5025232.9541999996</v>
      </c>
      <c r="AD24" s="10">
        <f t="shared" si="4"/>
        <v>-41256.106272046454</v>
      </c>
      <c r="AE24" s="10">
        <f t="shared" si="4"/>
        <v>-135162.94499999983</v>
      </c>
      <c r="AF24" s="10">
        <f t="shared" si="4"/>
        <v>-125450.0469999999</v>
      </c>
      <c r="AG24" s="10">
        <f t="shared" si="4"/>
        <v>-9712.8979999998119</v>
      </c>
      <c r="AH24" s="10">
        <f t="shared" si="4"/>
        <v>0</v>
      </c>
      <c r="AI24" s="50">
        <f t="shared" si="3"/>
        <v>68544.16999999946</v>
      </c>
      <c r="AJ24" s="50">
        <f t="shared" si="3"/>
        <v>1554.3369999998249</v>
      </c>
      <c r="AK24" s="50">
        <f t="shared" si="3"/>
        <v>325.18500000005588</v>
      </c>
      <c r="AL24" s="51">
        <f t="shared" si="3"/>
        <v>1229.1520000000019</v>
      </c>
      <c r="AM24" s="51">
        <f t="shared" si="3"/>
        <v>0</v>
      </c>
      <c r="AN24" s="51">
        <f t="shared" si="3"/>
        <v>70098.506999999285</v>
      </c>
    </row>
    <row r="25" spans="1:40" s="5" customFormat="1" x14ac:dyDescent="0.25">
      <c r="A25" s="45" t="s">
        <v>95</v>
      </c>
      <c r="B25" s="45" t="s">
        <v>270</v>
      </c>
      <c r="C25" s="45"/>
      <c r="D25" s="45"/>
      <c r="E25" s="45"/>
      <c r="F25" s="45"/>
      <c r="G25" s="8">
        <f>'[8]свод 142 '!D31</f>
        <v>341088.30274874606</v>
      </c>
      <c r="H25" s="8">
        <f t="shared" si="5"/>
        <v>828308</v>
      </c>
      <c r="I25" s="8">
        <f>119462+400000</f>
        <v>519462</v>
      </c>
      <c r="J25" s="8">
        <v>308846</v>
      </c>
      <c r="K25" s="10"/>
      <c r="L25" s="10">
        <f t="shared" si="6"/>
        <v>1169396.302748746</v>
      </c>
      <c r="M25" s="61">
        <v>341088.3</v>
      </c>
      <c r="N25" s="12">
        <f>O25+P25</f>
        <v>850292</v>
      </c>
      <c r="O25" s="61">
        <v>206289</v>
      </c>
      <c r="P25" s="61">
        <v>644003</v>
      </c>
      <c r="Q25" s="10"/>
      <c r="R25" s="10">
        <f t="shared" si="7"/>
        <v>1191380.3</v>
      </c>
      <c r="S25" s="123">
        <f t="shared" si="8"/>
        <v>-2.7487460756674409E-3</v>
      </c>
      <c r="T25" s="123">
        <f t="shared" si="8"/>
        <v>21984</v>
      </c>
      <c r="U25" s="123">
        <f t="shared" si="8"/>
        <v>-313173</v>
      </c>
      <c r="V25" s="123">
        <f t="shared" si="8"/>
        <v>335157</v>
      </c>
      <c r="W25" s="123">
        <f t="shared" si="8"/>
        <v>0</v>
      </c>
      <c r="X25" s="10">
        <f>M25</f>
        <v>341088.3</v>
      </c>
      <c r="Y25" s="10">
        <f t="shared" si="9"/>
        <v>850292</v>
      </c>
      <c r="Z25" s="10">
        <v>206289</v>
      </c>
      <c r="AA25" s="10">
        <v>644003</v>
      </c>
      <c r="AB25" s="10"/>
      <c r="AC25" s="10">
        <f>X25+Y25</f>
        <v>1191380.3</v>
      </c>
      <c r="AD25" s="10">
        <f t="shared" si="4"/>
        <v>-2.7487460756674409E-3</v>
      </c>
      <c r="AE25" s="10">
        <f t="shared" si="4"/>
        <v>21984</v>
      </c>
      <c r="AF25" s="10">
        <f t="shared" si="4"/>
        <v>-313173</v>
      </c>
      <c r="AG25" s="10">
        <f t="shared" si="4"/>
        <v>335157</v>
      </c>
      <c r="AH25" s="10">
        <f t="shared" si="4"/>
        <v>0</v>
      </c>
      <c r="AI25" s="50">
        <f t="shared" ref="AI25:AN70" si="10">X25-M25</f>
        <v>0</v>
      </c>
      <c r="AJ25" s="50">
        <f t="shared" si="10"/>
        <v>0</v>
      </c>
      <c r="AK25" s="50">
        <f t="shared" si="10"/>
        <v>0</v>
      </c>
      <c r="AL25" s="52">
        <f t="shared" si="10"/>
        <v>0</v>
      </c>
      <c r="AM25" s="51">
        <f t="shared" si="10"/>
        <v>0</v>
      </c>
      <c r="AN25" s="51">
        <f t="shared" si="10"/>
        <v>0</v>
      </c>
    </row>
    <row r="26" spans="1:40" s="5" customFormat="1" x14ac:dyDescent="0.25">
      <c r="A26" s="45" t="s">
        <v>96</v>
      </c>
      <c r="B26" s="45" t="s">
        <v>271</v>
      </c>
      <c r="C26" s="45"/>
      <c r="D26" s="45"/>
      <c r="E26" s="45"/>
      <c r="F26" s="45"/>
      <c r="G26" s="8">
        <f>'[8]свод 142 '!D41</f>
        <v>586999.99920000031</v>
      </c>
      <c r="H26" s="8">
        <f t="shared" si="5"/>
        <v>0</v>
      </c>
      <c r="I26" s="12"/>
      <c r="J26" s="12"/>
      <c r="K26" s="10"/>
      <c r="L26" s="10">
        <f t="shared" si="6"/>
        <v>586999.99920000031</v>
      </c>
      <c r="M26" s="61">
        <v>586999.99920000031</v>
      </c>
      <c r="N26" s="12">
        <f>O26+P26</f>
        <v>0</v>
      </c>
      <c r="O26" s="61"/>
      <c r="P26" s="61"/>
      <c r="Q26" s="10"/>
      <c r="R26" s="10">
        <f t="shared" si="7"/>
        <v>586999.99920000031</v>
      </c>
      <c r="S26" s="123">
        <f t="shared" si="8"/>
        <v>0</v>
      </c>
      <c r="T26" s="123">
        <f t="shared" si="8"/>
        <v>0</v>
      </c>
      <c r="U26" s="123">
        <f t="shared" si="8"/>
        <v>0</v>
      </c>
      <c r="V26" s="123">
        <f t="shared" si="8"/>
        <v>0</v>
      </c>
      <c r="W26" s="123">
        <f t="shared" si="8"/>
        <v>0</v>
      </c>
      <c r="X26" s="10">
        <f>M26</f>
        <v>586999.99920000031</v>
      </c>
      <c r="Y26" s="10">
        <f t="shared" si="9"/>
        <v>0</v>
      </c>
      <c r="Z26" s="10">
        <v>0</v>
      </c>
      <c r="AA26" s="10">
        <v>0</v>
      </c>
      <c r="AB26" s="10"/>
      <c r="AC26" s="10">
        <f t="shared" ref="AC26:AC89" si="11">X26+Y26</f>
        <v>586999.99920000031</v>
      </c>
      <c r="AD26" s="10">
        <f t="shared" si="4"/>
        <v>0</v>
      </c>
      <c r="AE26" s="10">
        <f t="shared" si="4"/>
        <v>0</v>
      </c>
      <c r="AF26" s="10">
        <f t="shared" si="4"/>
        <v>0</v>
      </c>
      <c r="AG26" s="10">
        <f t="shared" si="4"/>
        <v>0</v>
      </c>
      <c r="AH26" s="10">
        <f t="shared" si="4"/>
        <v>0</v>
      </c>
      <c r="AI26" s="50">
        <f t="shared" si="10"/>
        <v>0</v>
      </c>
      <c r="AJ26" s="50">
        <f t="shared" si="10"/>
        <v>0</v>
      </c>
      <c r="AK26" s="50">
        <f t="shared" si="10"/>
        <v>0</v>
      </c>
      <c r="AL26" s="51">
        <f t="shared" si="10"/>
        <v>0</v>
      </c>
      <c r="AM26" s="51">
        <f t="shared" si="10"/>
        <v>0</v>
      </c>
      <c r="AN26" s="51">
        <f t="shared" si="10"/>
        <v>0</v>
      </c>
    </row>
    <row r="27" spans="1:40" s="5" customFormat="1" x14ac:dyDescent="0.3">
      <c r="A27" s="45" t="s">
        <v>97</v>
      </c>
      <c r="B27" s="53" t="s">
        <v>272</v>
      </c>
      <c r="C27" s="53"/>
      <c r="D27" s="53"/>
      <c r="E27" s="53"/>
      <c r="F27" s="53"/>
      <c r="G27" s="8">
        <f>('[8]мто 142 (2)'!B6)/1000</f>
        <v>61162.608119999997</v>
      </c>
      <c r="H27" s="127">
        <f t="shared" si="5"/>
        <v>0</v>
      </c>
      <c r="I27" s="12"/>
      <c r="J27" s="12"/>
      <c r="K27" s="10"/>
      <c r="L27" s="10">
        <f t="shared" si="6"/>
        <v>61162.608119999997</v>
      </c>
      <c r="M27" s="11">
        <v>33807.883000000002</v>
      </c>
      <c r="N27" s="12">
        <f t="shared" si="2"/>
        <v>0</v>
      </c>
      <c r="O27" s="11"/>
      <c r="P27" s="11"/>
      <c r="Q27" s="10"/>
      <c r="R27" s="10">
        <f t="shared" si="7"/>
        <v>33807.883000000002</v>
      </c>
      <c r="S27" s="123">
        <f t="shared" si="8"/>
        <v>-27354.725119999996</v>
      </c>
      <c r="T27" s="123">
        <f t="shared" si="8"/>
        <v>0</v>
      </c>
      <c r="U27" s="123">
        <f t="shared" si="8"/>
        <v>0</v>
      </c>
      <c r="V27" s="123">
        <f t="shared" si="8"/>
        <v>0</v>
      </c>
      <c r="W27" s="123">
        <f t="shared" si="8"/>
        <v>0</v>
      </c>
      <c r="X27" s="128">
        <f>M27</f>
        <v>33807.883000000002</v>
      </c>
      <c r="Y27" s="10">
        <f t="shared" si="9"/>
        <v>0</v>
      </c>
      <c r="Z27" s="10">
        <v>0</v>
      </c>
      <c r="AA27" s="10">
        <v>0</v>
      </c>
      <c r="AB27" s="10"/>
      <c r="AC27" s="10">
        <f>X27+Y27</f>
        <v>33807.883000000002</v>
      </c>
      <c r="AD27" s="10">
        <f t="shared" si="4"/>
        <v>-27354.725119999996</v>
      </c>
      <c r="AE27" s="10">
        <f t="shared" si="4"/>
        <v>0</v>
      </c>
      <c r="AF27" s="10">
        <f t="shared" si="4"/>
        <v>0</v>
      </c>
      <c r="AG27" s="10">
        <f t="shared" si="4"/>
        <v>0</v>
      </c>
      <c r="AH27" s="10">
        <f t="shared" si="4"/>
        <v>0</v>
      </c>
      <c r="AI27" s="50">
        <f t="shared" si="10"/>
        <v>0</v>
      </c>
      <c r="AJ27" s="50">
        <f t="shared" si="10"/>
        <v>0</v>
      </c>
      <c r="AK27" s="50">
        <f t="shared" si="10"/>
        <v>0</v>
      </c>
      <c r="AL27" s="51">
        <f t="shared" si="10"/>
        <v>0</v>
      </c>
      <c r="AM27" s="51">
        <f t="shared" si="10"/>
        <v>0</v>
      </c>
      <c r="AN27" s="51">
        <f t="shared" si="10"/>
        <v>0</v>
      </c>
    </row>
    <row r="28" spans="1:40" s="5" customFormat="1" x14ac:dyDescent="0.3">
      <c r="A28" s="45" t="s">
        <v>273</v>
      </c>
      <c r="B28" s="53" t="s">
        <v>274</v>
      </c>
      <c r="C28" s="53"/>
      <c r="D28" s="53"/>
      <c r="E28" s="53"/>
      <c r="F28" s="53"/>
      <c r="G28" s="8">
        <f>('[8]мто 142 (2)'!B7)/1000</f>
        <v>339245.89088200004</v>
      </c>
      <c r="H28" s="127">
        <f t="shared" si="5"/>
        <v>0</v>
      </c>
      <c r="I28" s="12"/>
      <c r="J28" s="12"/>
      <c r="K28" s="10"/>
      <c r="L28" s="10">
        <f t="shared" si="6"/>
        <v>339245.89088200004</v>
      </c>
      <c r="M28" s="61">
        <v>342398.79200000002</v>
      </c>
      <c r="N28" s="12">
        <f t="shared" si="2"/>
        <v>152908.098</v>
      </c>
      <c r="O28" s="11">
        <v>93347.210999999996</v>
      </c>
      <c r="P28" s="11">
        <v>59560.887000000002</v>
      </c>
      <c r="Q28" s="10"/>
      <c r="R28" s="10">
        <f t="shared" si="7"/>
        <v>495306.89</v>
      </c>
      <c r="S28" s="123">
        <f t="shared" si="8"/>
        <v>13812.921117999998</v>
      </c>
      <c r="T28" s="123">
        <f t="shared" si="8"/>
        <v>139998.11799999999</v>
      </c>
      <c r="U28" s="123">
        <f t="shared" si="8"/>
        <v>83353.190999999992</v>
      </c>
      <c r="V28" s="123">
        <f t="shared" si="8"/>
        <v>56644.927000000003</v>
      </c>
      <c r="W28" s="123">
        <f t="shared" si="8"/>
        <v>0</v>
      </c>
      <c r="X28" s="128">
        <f>M28+10660.02</f>
        <v>353058.81200000003</v>
      </c>
      <c r="Y28" s="10">
        <f t="shared" si="9"/>
        <v>139998.11799999999</v>
      </c>
      <c r="Z28" s="10">
        <f>93347.211-9994.02</f>
        <v>83353.190999999992</v>
      </c>
      <c r="AA28" s="10">
        <f>59560.887-2915.96</f>
        <v>56644.927000000003</v>
      </c>
      <c r="AB28" s="10"/>
      <c r="AC28" s="10">
        <f>X28+Y28</f>
        <v>493056.93000000005</v>
      </c>
      <c r="AD28" s="10">
        <f t="shared" si="4"/>
        <v>13812.921117999998</v>
      </c>
      <c r="AE28" s="10">
        <f t="shared" si="4"/>
        <v>139998.11799999999</v>
      </c>
      <c r="AF28" s="10">
        <f t="shared" si="4"/>
        <v>83353.190999999992</v>
      </c>
      <c r="AG28" s="10">
        <f t="shared" si="4"/>
        <v>56644.927000000003</v>
      </c>
      <c r="AH28" s="10">
        <f t="shared" si="4"/>
        <v>0</v>
      </c>
      <c r="AI28" s="50">
        <f t="shared" si="10"/>
        <v>10660.020000000019</v>
      </c>
      <c r="AJ28" s="50">
        <f t="shared" si="10"/>
        <v>-12909.98000000001</v>
      </c>
      <c r="AK28" s="50">
        <f t="shared" si="10"/>
        <v>-9994.0200000000041</v>
      </c>
      <c r="AL28" s="51">
        <f t="shared" si="10"/>
        <v>-2915.9599999999991</v>
      </c>
      <c r="AM28" s="51">
        <f t="shared" si="10"/>
        <v>0</v>
      </c>
      <c r="AN28" s="51">
        <f t="shared" si="10"/>
        <v>-2249.9599999999627</v>
      </c>
    </row>
    <row r="29" spans="1:40" s="5" customFormat="1" x14ac:dyDescent="0.3">
      <c r="A29" s="45" t="s">
        <v>275</v>
      </c>
      <c r="B29" s="53" t="s">
        <v>276</v>
      </c>
      <c r="C29" s="53"/>
      <c r="D29" s="53"/>
      <c r="E29" s="53"/>
      <c r="F29" s="53"/>
      <c r="G29" s="8">
        <f>('[8]мто 142 (2)'!B8)/1000</f>
        <v>61547.616999999998</v>
      </c>
      <c r="H29" s="127">
        <f t="shared" si="5"/>
        <v>0</v>
      </c>
      <c r="I29" s="12"/>
      <c r="J29" s="12"/>
      <c r="K29" s="10"/>
      <c r="L29" s="10">
        <f t="shared" si="6"/>
        <v>61547.616999999998</v>
      </c>
      <c r="M29" s="61">
        <v>56809.625999999997</v>
      </c>
      <c r="N29" s="12">
        <f t="shared" si="2"/>
        <v>38955.86</v>
      </c>
      <c r="O29" s="11">
        <v>2825.8049999999998</v>
      </c>
      <c r="P29" s="11">
        <v>36130.055</v>
      </c>
      <c r="Q29" s="10"/>
      <c r="R29" s="10">
        <f t="shared" si="7"/>
        <v>95765.486000000004</v>
      </c>
      <c r="S29" s="123">
        <f t="shared" si="8"/>
        <v>-4737.9910000000018</v>
      </c>
      <c r="T29" s="123">
        <f t="shared" si="8"/>
        <v>38955.86</v>
      </c>
      <c r="U29" s="123">
        <f t="shared" si="8"/>
        <v>2825.8049999999998</v>
      </c>
      <c r="V29" s="123">
        <f t="shared" si="8"/>
        <v>36130.055</v>
      </c>
      <c r="W29" s="123">
        <f t="shared" si="8"/>
        <v>0</v>
      </c>
      <c r="X29" s="128">
        <f>M29</f>
        <v>56809.625999999997</v>
      </c>
      <c r="Y29" s="10">
        <f t="shared" si="9"/>
        <v>38955.86</v>
      </c>
      <c r="Z29" s="10">
        <v>2825.8049999999998</v>
      </c>
      <c r="AA29" s="10">
        <v>36130.055</v>
      </c>
      <c r="AB29" s="10"/>
      <c r="AC29" s="10">
        <f>X29+Y29</f>
        <v>95765.486000000004</v>
      </c>
      <c r="AD29" s="10">
        <f t="shared" si="4"/>
        <v>-4737.9910000000018</v>
      </c>
      <c r="AE29" s="10">
        <f t="shared" si="4"/>
        <v>38955.86</v>
      </c>
      <c r="AF29" s="10">
        <f t="shared" si="4"/>
        <v>2825.8049999999998</v>
      </c>
      <c r="AG29" s="10">
        <f t="shared" si="4"/>
        <v>36130.055</v>
      </c>
      <c r="AH29" s="10">
        <f t="shared" si="4"/>
        <v>0</v>
      </c>
      <c r="AI29" s="50">
        <f t="shared" si="10"/>
        <v>0</v>
      </c>
      <c r="AJ29" s="50">
        <f t="shared" si="10"/>
        <v>0</v>
      </c>
      <c r="AK29" s="50">
        <f t="shared" si="10"/>
        <v>0</v>
      </c>
      <c r="AL29" s="51">
        <f t="shared" si="10"/>
        <v>0</v>
      </c>
      <c r="AM29" s="51">
        <f t="shared" si="10"/>
        <v>0</v>
      </c>
      <c r="AN29" s="51">
        <f t="shared" si="10"/>
        <v>0</v>
      </c>
    </row>
    <row r="30" spans="1:40" s="5" customFormat="1" x14ac:dyDescent="0.3">
      <c r="A30" s="45" t="s">
        <v>277</v>
      </c>
      <c r="B30" s="53" t="s">
        <v>278</v>
      </c>
      <c r="C30" s="53"/>
      <c r="D30" s="53"/>
      <c r="E30" s="53"/>
      <c r="F30" s="53"/>
      <c r="G30" s="8">
        <f>987193.0935-174018</f>
        <v>813175.09349999996</v>
      </c>
      <c r="H30" s="127">
        <f t="shared" si="5"/>
        <v>1258151.28</v>
      </c>
      <c r="I30" s="11">
        <f>265268.44-98682+104927</f>
        <v>271513.44</v>
      </c>
      <c r="J30" s="11">
        <v>986637.84</v>
      </c>
      <c r="K30" s="10"/>
      <c r="L30" s="10">
        <f t="shared" si="6"/>
        <v>2071326.3735</v>
      </c>
      <c r="M30" s="61">
        <v>566019.54200000002</v>
      </c>
      <c r="N30" s="12">
        <f>O30+P30</f>
        <v>720064.62100000004</v>
      </c>
      <c r="O30" s="11">
        <v>175216.77299999999</v>
      </c>
      <c r="P30" s="11">
        <v>544847.848</v>
      </c>
      <c r="Q30" s="10"/>
      <c r="R30" s="10">
        <f>M30+N30</f>
        <v>1286084.1630000002</v>
      </c>
      <c r="S30" s="123">
        <f t="shared" si="8"/>
        <v>-247155.55149999994</v>
      </c>
      <c r="T30" s="123">
        <f t="shared" si="8"/>
        <v>-523539.46299999999</v>
      </c>
      <c r="U30" s="123">
        <f t="shared" si="8"/>
        <v>-85606.152999999991</v>
      </c>
      <c r="V30" s="123">
        <f t="shared" si="8"/>
        <v>-437933.30999999994</v>
      </c>
      <c r="W30" s="123">
        <f t="shared" si="8"/>
        <v>0</v>
      </c>
      <c r="X30" s="128">
        <f>M30</f>
        <v>566019.54200000002</v>
      </c>
      <c r="Y30" s="10">
        <f t="shared" si="9"/>
        <v>734611.81700000004</v>
      </c>
      <c r="Z30" s="10">
        <v>185907.28700000001</v>
      </c>
      <c r="AA30" s="129">
        <f>273490+41105+200000+30252.85+3856.68</f>
        <v>548704.53</v>
      </c>
      <c r="AB30" s="10"/>
      <c r="AC30" s="10">
        <f t="shared" si="11"/>
        <v>1300631.3590000002</v>
      </c>
      <c r="AD30" s="10">
        <f t="shared" si="4"/>
        <v>-247155.55149999994</v>
      </c>
      <c r="AE30" s="10">
        <f t="shared" si="4"/>
        <v>-523539.46299999999</v>
      </c>
      <c r="AF30" s="10">
        <f t="shared" si="4"/>
        <v>-85606.152999999991</v>
      </c>
      <c r="AG30" s="10">
        <f t="shared" si="4"/>
        <v>-437933.30999999994</v>
      </c>
      <c r="AH30" s="10">
        <f t="shared" si="4"/>
        <v>0</v>
      </c>
      <c r="AI30" s="50">
        <f t="shared" si="10"/>
        <v>0</v>
      </c>
      <c r="AJ30" s="50">
        <f t="shared" si="10"/>
        <v>14547.195999999996</v>
      </c>
      <c r="AK30" s="50">
        <f t="shared" si="10"/>
        <v>10690.514000000025</v>
      </c>
      <c r="AL30" s="51">
        <f t="shared" si="10"/>
        <v>3856.6820000000298</v>
      </c>
      <c r="AM30" s="51">
        <f t="shared" si="10"/>
        <v>0</v>
      </c>
      <c r="AN30" s="51">
        <f t="shared" si="10"/>
        <v>14547.195999999996</v>
      </c>
    </row>
    <row r="31" spans="1:40" s="5" customFormat="1" x14ac:dyDescent="0.3">
      <c r="A31" s="45" t="s">
        <v>279</v>
      </c>
      <c r="B31" s="53" t="s">
        <v>280</v>
      </c>
      <c r="C31" s="53"/>
      <c r="D31" s="53"/>
      <c r="E31" s="53"/>
      <c r="F31" s="53"/>
      <c r="G31" s="8">
        <f>('[8]мто 142 (2)'!B10)/1000</f>
        <v>121391.7437888</v>
      </c>
      <c r="H31" s="127">
        <f t="shared" si="5"/>
        <v>0</v>
      </c>
      <c r="I31" s="10"/>
      <c r="J31" s="10"/>
      <c r="K31" s="10"/>
      <c r="L31" s="10">
        <f t="shared" si="6"/>
        <v>121391.7437888</v>
      </c>
      <c r="M31" s="61">
        <v>137862.12299999999</v>
      </c>
      <c r="N31" s="12">
        <f t="shared" si="2"/>
        <v>0</v>
      </c>
      <c r="O31" s="11"/>
      <c r="P31" s="11"/>
      <c r="Q31" s="10"/>
      <c r="R31" s="10">
        <f t="shared" si="7"/>
        <v>137862.12299999999</v>
      </c>
      <c r="S31" s="123">
        <f t="shared" si="8"/>
        <v>16470.379211199994</v>
      </c>
      <c r="T31" s="123">
        <f t="shared" si="8"/>
        <v>0</v>
      </c>
      <c r="U31" s="123">
        <f t="shared" si="8"/>
        <v>0</v>
      </c>
      <c r="V31" s="123">
        <f t="shared" si="8"/>
        <v>0</v>
      </c>
      <c r="W31" s="123">
        <f t="shared" si="8"/>
        <v>0</v>
      </c>
      <c r="X31" s="128">
        <f>M31</f>
        <v>137862.12299999999</v>
      </c>
      <c r="Y31" s="10">
        <f t="shared" si="9"/>
        <v>0</v>
      </c>
      <c r="Z31" s="10"/>
      <c r="AA31" s="10"/>
      <c r="AB31" s="10"/>
      <c r="AC31" s="10">
        <f t="shared" si="11"/>
        <v>137862.12299999999</v>
      </c>
      <c r="AD31" s="10">
        <f t="shared" si="4"/>
        <v>16470.379211199994</v>
      </c>
      <c r="AE31" s="10">
        <f t="shared" si="4"/>
        <v>0</v>
      </c>
      <c r="AF31" s="10">
        <f t="shared" si="4"/>
        <v>0</v>
      </c>
      <c r="AG31" s="10">
        <f t="shared" si="4"/>
        <v>0</v>
      </c>
      <c r="AH31" s="10">
        <f t="shared" si="4"/>
        <v>0</v>
      </c>
      <c r="AI31" s="50">
        <f t="shared" si="10"/>
        <v>0</v>
      </c>
      <c r="AJ31" s="50">
        <f t="shared" si="10"/>
        <v>0</v>
      </c>
      <c r="AK31" s="50">
        <f t="shared" si="10"/>
        <v>0</v>
      </c>
      <c r="AL31" s="51">
        <f t="shared" si="10"/>
        <v>0</v>
      </c>
      <c r="AM31" s="51">
        <f t="shared" si="10"/>
        <v>0</v>
      </c>
      <c r="AN31" s="51">
        <f t="shared" si="10"/>
        <v>0</v>
      </c>
    </row>
    <row r="32" spans="1:40" s="5" customFormat="1" x14ac:dyDescent="0.3">
      <c r="A32" s="45" t="s">
        <v>281</v>
      </c>
      <c r="B32" s="54" t="s">
        <v>282</v>
      </c>
      <c r="C32" s="54"/>
      <c r="D32" s="54"/>
      <c r="E32" s="54"/>
      <c r="F32" s="54"/>
      <c r="G32" s="8">
        <f>365987.9845709-100000</f>
        <v>265987.98457089998</v>
      </c>
      <c r="H32" s="127">
        <f t="shared" si="5"/>
        <v>0</v>
      </c>
      <c r="I32" s="10"/>
      <c r="J32" s="10"/>
      <c r="K32" s="10"/>
      <c r="L32" s="10">
        <f t="shared" si="6"/>
        <v>265987.98457089998</v>
      </c>
      <c r="M32" s="61">
        <f>454918.541</f>
        <v>454918.54100000003</v>
      </c>
      <c r="N32" s="12">
        <f t="shared" si="2"/>
        <v>134627.41899999999</v>
      </c>
      <c r="O32" s="11">
        <v>134627.41899999999</v>
      </c>
      <c r="P32" s="11"/>
      <c r="Q32" s="10"/>
      <c r="R32" s="10">
        <f t="shared" si="7"/>
        <v>589545.96</v>
      </c>
      <c r="S32" s="123">
        <f t="shared" si="8"/>
        <v>187650.38642910006</v>
      </c>
      <c r="T32" s="123">
        <f t="shared" si="8"/>
        <v>134255.34000000003</v>
      </c>
      <c r="U32" s="123">
        <f t="shared" si="8"/>
        <v>134255.34000000003</v>
      </c>
      <c r="V32" s="123">
        <f t="shared" si="8"/>
        <v>0</v>
      </c>
      <c r="W32" s="123">
        <f t="shared" si="8"/>
        <v>0</v>
      </c>
      <c r="X32" s="128">
        <f>M32-1280.17</f>
        <v>453638.37100000004</v>
      </c>
      <c r="Y32" s="10">
        <f t="shared" si="9"/>
        <v>134255.34000000003</v>
      </c>
      <c r="Z32" s="10">
        <f>187138-52769+258.42-372.08</f>
        <v>134255.34000000003</v>
      </c>
      <c r="AA32" s="10"/>
      <c r="AB32" s="10"/>
      <c r="AC32" s="10">
        <f>X32+Y32</f>
        <v>587893.71100000013</v>
      </c>
      <c r="AD32" s="10">
        <f t="shared" si="4"/>
        <v>187650.38642910006</v>
      </c>
      <c r="AE32" s="10">
        <f t="shared" si="4"/>
        <v>134255.34000000003</v>
      </c>
      <c r="AF32" s="10">
        <f t="shared" si="4"/>
        <v>134255.34000000003</v>
      </c>
      <c r="AG32" s="10">
        <f t="shared" si="4"/>
        <v>0</v>
      </c>
      <c r="AH32" s="10">
        <f t="shared" si="4"/>
        <v>0</v>
      </c>
      <c r="AI32" s="50">
        <f t="shared" si="10"/>
        <v>-1280.1699999999837</v>
      </c>
      <c r="AJ32" s="50">
        <f t="shared" si="10"/>
        <v>-372.0789999999688</v>
      </c>
      <c r="AK32" s="50">
        <f t="shared" si="10"/>
        <v>-372.0789999999688</v>
      </c>
      <c r="AL32" s="51">
        <f t="shared" si="10"/>
        <v>0</v>
      </c>
      <c r="AM32" s="51">
        <f t="shared" si="10"/>
        <v>0</v>
      </c>
      <c r="AN32" s="51">
        <f t="shared" si="10"/>
        <v>-1652.2489999998361</v>
      </c>
    </row>
    <row r="33" spans="1:42" s="5" customFormat="1" ht="37.5" x14ac:dyDescent="0.3">
      <c r="A33" s="45" t="s">
        <v>283</v>
      </c>
      <c r="B33" s="54" t="s">
        <v>284</v>
      </c>
      <c r="C33" s="54"/>
      <c r="D33" s="54"/>
      <c r="E33" s="54"/>
      <c r="F33" s="54"/>
      <c r="G33" s="8">
        <f>('[8]мто 142 (2)'!B12)/1000</f>
        <v>250575.48566160008</v>
      </c>
      <c r="H33" s="127">
        <f t="shared" si="5"/>
        <v>0</v>
      </c>
      <c r="I33" s="10"/>
      <c r="J33" s="10"/>
      <c r="K33" s="10"/>
      <c r="L33" s="10">
        <f t="shared" si="6"/>
        <v>250575.48566160008</v>
      </c>
      <c r="M33" s="61">
        <v>211469.64300000001</v>
      </c>
      <c r="N33" s="12">
        <f t="shared" si="2"/>
        <v>0</v>
      </c>
      <c r="O33" s="11"/>
      <c r="P33" s="10"/>
      <c r="Q33" s="10"/>
      <c r="R33" s="10">
        <f t="shared" si="7"/>
        <v>211469.64300000001</v>
      </c>
      <c r="S33" s="123">
        <f t="shared" si="8"/>
        <v>-39105.842661600065</v>
      </c>
      <c r="T33" s="123">
        <f t="shared" si="8"/>
        <v>0</v>
      </c>
      <c r="U33" s="123">
        <f t="shared" si="8"/>
        <v>0</v>
      </c>
      <c r="V33" s="123">
        <f t="shared" si="8"/>
        <v>0</v>
      </c>
      <c r="W33" s="123">
        <f t="shared" si="8"/>
        <v>0</v>
      </c>
      <c r="X33" s="128">
        <f>M33</f>
        <v>211469.64300000001</v>
      </c>
      <c r="Y33" s="10">
        <f t="shared" si="9"/>
        <v>0</v>
      </c>
      <c r="Z33" s="10"/>
      <c r="AA33" s="10"/>
      <c r="AB33" s="10"/>
      <c r="AC33" s="10">
        <f>X33+Y33</f>
        <v>211469.64300000001</v>
      </c>
      <c r="AD33" s="10">
        <f t="shared" si="4"/>
        <v>-39105.842661600065</v>
      </c>
      <c r="AE33" s="10">
        <f t="shared" si="4"/>
        <v>0</v>
      </c>
      <c r="AF33" s="10">
        <f t="shared" si="4"/>
        <v>0</v>
      </c>
      <c r="AG33" s="10">
        <f t="shared" si="4"/>
        <v>0</v>
      </c>
      <c r="AH33" s="10">
        <f t="shared" si="4"/>
        <v>0</v>
      </c>
      <c r="AI33" s="50">
        <f t="shared" si="10"/>
        <v>0</v>
      </c>
      <c r="AJ33" s="50">
        <f t="shared" si="10"/>
        <v>0</v>
      </c>
      <c r="AK33" s="50">
        <f t="shared" si="10"/>
        <v>0</v>
      </c>
      <c r="AL33" s="51">
        <f t="shared" si="10"/>
        <v>0</v>
      </c>
      <c r="AM33" s="51">
        <f t="shared" si="10"/>
        <v>0</v>
      </c>
      <c r="AN33" s="51">
        <f t="shared" si="10"/>
        <v>0</v>
      </c>
    </row>
    <row r="34" spans="1:42" s="5" customFormat="1" x14ac:dyDescent="0.3">
      <c r="A34" s="45" t="s">
        <v>285</v>
      </c>
      <c r="B34" s="54" t="s">
        <v>286</v>
      </c>
      <c r="C34" s="54"/>
      <c r="D34" s="54"/>
      <c r="E34" s="54"/>
      <c r="F34" s="54"/>
      <c r="G34" s="55">
        <v>100000</v>
      </c>
      <c r="H34" s="127">
        <f t="shared" si="5"/>
        <v>0</v>
      </c>
      <c r="I34" s="10"/>
      <c r="J34" s="10"/>
      <c r="K34" s="10"/>
      <c r="L34" s="10">
        <f t="shared" si="6"/>
        <v>100000</v>
      </c>
      <c r="M34" s="11">
        <v>100000</v>
      </c>
      <c r="N34" s="10">
        <f t="shared" si="2"/>
        <v>0</v>
      </c>
      <c r="O34" s="10"/>
      <c r="P34" s="10"/>
      <c r="Q34" s="10"/>
      <c r="R34" s="10">
        <f t="shared" si="7"/>
        <v>100000</v>
      </c>
      <c r="S34" s="123">
        <f t="shared" si="8"/>
        <v>0</v>
      </c>
      <c r="T34" s="123">
        <f t="shared" si="8"/>
        <v>0</v>
      </c>
      <c r="U34" s="123">
        <f t="shared" si="8"/>
        <v>0</v>
      </c>
      <c r="V34" s="123">
        <f t="shared" si="8"/>
        <v>0</v>
      </c>
      <c r="W34" s="123">
        <f t="shared" si="8"/>
        <v>0</v>
      </c>
      <c r="X34" s="128">
        <f>M34</f>
        <v>100000</v>
      </c>
      <c r="Y34" s="10">
        <f t="shared" si="9"/>
        <v>0</v>
      </c>
      <c r="Z34" s="10"/>
      <c r="AA34" s="10"/>
      <c r="AB34" s="10"/>
      <c r="AC34" s="10">
        <f t="shared" si="11"/>
        <v>100000</v>
      </c>
      <c r="AD34" s="10">
        <f t="shared" si="4"/>
        <v>0</v>
      </c>
      <c r="AE34" s="10">
        <f t="shared" si="4"/>
        <v>0</v>
      </c>
      <c r="AF34" s="10">
        <f t="shared" si="4"/>
        <v>0</v>
      </c>
      <c r="AG34" s="10">
        <f t="shared" si="4"/>
        <v>0</v>
      </c>
      <c r="AH34" s="10">
        <f t="shared" si="4"/>
        <v>0</v>
      </c>
      <c r="AI34" s="50">
        <f t="shared" si="10"/>
        <v>0</v>
      </c>
      <c r="AJ34" s="50">
        <f t="shared" si="10"/>
        <v>0</v>
      </c>
      <c r="AK34" s="50">
        <f t="shared" si="10"/>
        <v>0</v>
      </c>
      <c r="AL34" s="51">
        <f t="shared" si="10"/>
        <v>0</v>
      </c>
      <c r="AM34" s="51">
        <f t="shared" si="10"/>
        <v>0</v>
      </c>
      <c r="AN34" s="51">
        <f t="shared" si="10"/>
        <v>0</v>
      </c>
    </row>
    <row r="35" spans="1:42" s="5" customFormat="1" x14ac:dyDescent="0.3">
      <c r="A35" s="45" t="s">
        <v>287</v>
      </c>
      <c r="B35" s="54" t="s">
        <v>288</v>
      </c>
      <c r="C35" s="54"/>
      <c r="D35" s="54"/>
      <c r="E35" s="54"/>
      <c r="F35" s="54"/>
      <c r="G35" s="55">
        <v>174018</v>
      </c>
      <c r="H35" s="127">
        <f t="shared" si="5"/>
        <v>0</v>
      </c>
      <c r="I35" s="10"/>
      <c r="J35" s="10"/>
      <c r="K35" s="10"/>
      <c r="L35" s="10">
        <f t="shared" si="6"/>
        <v>174018</v>
      </c>
      <c r="M35" s="61">
        <v>174018</v>
      </c>
      <c r="N35" s="10">
        <f t="shared" si="2"/>
        <v>0</v>
      </c>
      <c r="O35" s="10"/>
      <c r="P35" s="10"/>
      <c r="Q35" s="10"/>
      <c r="R35" s="10">
        <f t="shared" si="7"/>
        <v>174018</v>
      </c>
      <c r="S35" s="123">
        <f t="shared" si="8"/>
        <v>0</v>
      </c>
      <c r="T35" s="123">
        <f t="shared" si="8"/>
        <v>0</v>
      </c>
      <c r="U35" s="123">
        <f t="shared" si="8"/>
        <v>0</v>
      </c>
      <c r="V35" s="123">
        <f t="shared" si="8"/>
        <v>0</v>
      </c>
      <c r="W35" s="123">
        <f t="shared" si="8"/>
        <v>0</v>
      </c>
      <c r="X35" s="10">
        <f>M35</f>
        <v>174018</v>
      </c>
      <c r="Y35" s="10">
        <f t="shared" si="9"/>
        <v>0</v>
      </c>
      <c r="Z35" s="10"/>
      <c r="AA35" s="10"/>
      <c r="AB35" s="10"/>
      <c r="AC35" s="10">
        <f t="shared" si="11"/>
        <v>174018</v>
      </c>
      <c r="AD35" s="10">
        <f t="shared" si="4"/>
        <v>0</v>
      </c>
      <c r="AE35" s="10">
        <f t="shared" si="4"/>
        <v>0</v>
      </c>
      <c r="AF35" s="10">
        <f t="shared" si="4"/>
        <v>0</v>
      </c>
      <c r="AG35" s="10">
        <f t="shared" si="4"/>
        <v>0</v>
      </c>
      <c r="AH35" s="10">
        <f t="shared" si="4"/>
        <v>0</v>
      </c>
      <c r="AI35" s="50">
        <f t="shared" si="10"/>
        <v>0</v>
      </c>
      <c r="AJ35" s="50">
        <f t="shared" si="10"/>
        <v>0</v>
      </c>
      <c r="AK35" s="50">
        <f t="shared" si="10"/>
        <v>0</v>
      </c>
      <c r="AL35" s="51">
        <f t="shared" si="10"/>
        <v>0</v>
      </c>
      <c r="AM35" s="51">
        <f t="shared" si="10"/>
        <v>0</v>
      </c>
      <c r="AN35" s="51">
        <f t="shared" si="10"/>
        <v>0</v>
      </c>
    </row>
    <row r="36" spans="1:42" s="5" customFormat="1" x14ac:dyDescent="0.3">
      <c r="A36" s="45" t="s">
        <v>289</v>
      </c>
      <c r="B36" s="54" t="s">
        <v>290</v>
      </c>
      <c r="C36" s="54"/>
      <c r="D36" s="54"/>
      <c r="E36" s="54"/>
      <c r="F36" s="54"/>
      <c r="G36" s="8"/>
      <c r="H36" s="127"/>
      <c r="I36" s="10"/>
      <c r="J36" s="10"/>
      <c r="K36" s="10"/>
      <c r="L36" s="10"/>
      <c r="M36" s="10"/>
      <c r="N36" s="10"/>
      <c r="O36" s="10"/>
      <c r="P36" s="10"/>
      <c r="Q36" s="10"/>
      <c r="R36" s="10"/>
      <c r="S36" s="123">
        <f t="shared" si="8"/>
        <v>5000</v>
      </c>
      <c r="T36" s="123">
        <f t="shared" si="8"/>
        <v>0</v>
      </c>
      <c r="U36" s="123">
        <f t="shared" si="8"/>
        <v>0</v>
      </c>
      <c r="V36" s="123">
        <f t="shared" si="8"/>
        <v>0</v>
      </c>
      <c r="W36" s="123">
        <f t="shared" si="8"/>
        <v>0</v>
      </c>
      <c r="X36" s="128">
        <v>5000</v>
      </c>
      <c r="Y36" s="10"/>
      <c r="Z36" s="10"/>
      <c r="AA36" s="10"/>
      <c r="AB36" s="10"/>
      <c r="AC36" s="10">
        <f t="shared" si="11"/>
        <v>5000</v>
      </c>
      <c r="AD36" s="10">
        <f t="shared" si="4"/>
        <v>5000</v>
      </c>
      <c r="AE36" s="10">
        <f t="shared" si="4"/>
        <v>0</v>
      </c>
      <c r="AF36" s="10">
        <f t="shared" si="4"/>
        <v>0</v>
      </c>
      <c r="AG36" s="10">
        <f t="shared" si="4"/>
        <v>0</v>
      </c>
      <c r="AH36" s="10">
        <f t="shared" si="4"/>
        <v>0</v>
      </c>
      <c r="AI36" s="50">
        <f t="shared" si="10"/>
        <v>5000</v>
      </c>
      <c r="AJ36" s="50">
        <f t="shared" si="10"/>
        <v>0</v>
      </c>
      <c r="AK36" s="50">
        <f t="shared" si="10"/>
        <v>0</v>
      </c>
      <c r="AL36" s="51">
        <f t="shared" si="10"/>
        <v>0</v>
      </c>
      <c r="AM36" s="51">
        <f t="shared" si="10"/>
        <v>0</v>
      </c>
      <c r="AN36" s="51">
        <f t="shared" si="10"/>
        <v>5000</v>
      </c>
    </row>
    <row r="37" spans="1:42" s="5" customFormat="1" x14ac:dyDescent="0.25">
      <c r="A37" s="45" t="s">
        <v>291</v>
      </c>
      <c r="B37" s="45" t="s">
        <v>292</v>
      </c>
      <c r="C37" s="45"/>
      <c r="D37" s="45"/>
      <c r="E37" s="45"/>
      <c r="F37" s="45"/>
      <c r="G37" s="8"/>
      <c r="H37" s="8">
        <f>I37+J37</f>
        <v>0</v>
      </c>
      <c r="I37" s="12"/>
      <c r="J37" s="12"/>
      <c r="K37" s="10"/>
      <c r="L37" s="10">
        <f>G37+H37</f>
        <v>0</v>
      </c>
      <c r="M37" s="11"/>
      <c r="N37" s="12">
        <f>O37+P37</f>
        <v>52894</v>
      </c>
      <c r="O37" s="61">
        <v>52894</v>
      </c>
      <c r="P37" s="11"/>
      <c r="Q37" s="10"/>
      <c r="R37" s="10">
        <f>M37+N37</f>
        <v>52894</v>
      </c>
      <c r="S37" s="123">
        <f t="shared" si="8"/>
        <v>0</v>
      </c>
      <c r="T37" s="123">
        <f t="shared" si="8"/>
        <v>52894</v>
      </c>
      <c r="U37" s="123">
        <f t="shared" si="8"/>
        <v>52894</v>
      </c>
      <c r="V37" s="123">
        <f t="shared" si="8"/>
        <v>0</v>
      </c>
      <c r="W37" s="123">
        <f t="shared" si="8"/>
        <v>0</v>
      </c>
      <c r="X37" s="10">
        <f>M37</f>
        <v>0</v>
      </c>
      <c r="Y37" s="10">
        <f>Z37+AA37</f>
        <v>52894</v>
      </c>
      <c r="Z37" s="10">
        <v>52894</v>
      </c>
      <c r="AA37" s="10">
        <v>0</v>
      </c>
      <c r="AB37" s="10"/>
      <c r="AC37" s="10">
        <f t="shared" si="11"/>
        <v>52894</v>
      </c>
      <c r="AD37" s="10">
        <f t="shared" si="4"/>
        <v>0</v>
      </c>
      <c r="AE37" s="10">
        <f t="shared" si="4"/>
        <v>52894</v>
      </c>
      <c r="AF37" s="10">
        <f t="shared" si="4"/>
        <v>52894</v>
      </c>
      <c r="AG37" s="10">
        <f t="shared" si="4"/>
        <v>0</v>
      </c>
      <c r="AH37" s="10">
        <f t="shared" si="4"/>
        <v>0</v>
      </c>
      <c r="AI37" s="50">
        <f t="shared" si="10"/>
        <v>0</v>
      </c>
      <c r="AJ37" s="50">
        <f t="shared" si="10"/>
        <v>0</v>
      </c>
      <c r="AK37" s="50">
        <f t="shared" si="10"/>
        <v>0</v>
      </c>
      <c r="AL37" s="51">
        <f t="shared" si="10"/>
        <v>0</v>
      </c>
      <c r="AM37" s="51">
        <f t="shared" si="10"/>
        <v>0</v>
      </c>
      <c r="AN37" s="51">
        <f t="shared" si="10"/>
        <v>0</v>
      </c>
    </row>
    <row r="38" spans="1:42" s="5" customFormat="1" x14ac:dyDescent="0.25">
      <c r="A38" s="45" t="s">
        <v>429</v>
      </c>
      <c r="B38" s="45" t="s">
        <v>430</v>
      </c>
      <c r="C38" s="45"/>
      <c r="D38" s="45"/>
      <c r="E38" s="45"/>
      <c r="F38" s="45"/>
      <c r="G38" s="8"/>
      <c r="H38" s="8"/>
      <c r="I38" s="12"/>
      <c r="J38" s="12"/>
      <c r="K38" s="10"/>
      <c r="L38" s="10"/>
      <c r="M38" s="11">
        <v>63832.932000000001</v>
      </c>
      <c r="N38" s="12">
        <f>O38+P38</f>
        <v>0</v>
      </c>
      <c r="O38" s="61"/>
      <c r="P38" s="11"/>
      <c r="Q38" s="10"/>
      <c r="R38" s="10">
        <f>M38+N38</f>
        <v>63832.932000000001</v>
      </c>
      <c r="S38" s="123"/>
      <c r="T38" s="123"/>
      <c r="U38" s="123"/>
      <c r="V38" s="123"/>
      <c r="W38" s="123"/>
      <c r="X38" s="128">
        <f>49453.12+4711.2</f>
        <v>54164.32</v>
      </c>
      <c r="Y38" s="12">
        <f>Z38+AA38</f>
        <v>0</v>
      </c>
      <c r="Z38" s="61"/>
      <c r="AA38" s="11"/>
      <c r="AB38" s="10"/>
      <c r="AC38" s="10">
        <f>X38+Y38</f>
        <v>54164.32</v>
      </c>
      <c r="AD38" s="10"/>
      <c r="AE38" s="10"/>
      <c r="AF38" s="10"/>
      <c r="AG38" s="10"/>
      <c r="AH38" s="10"/>
      <c r="AI38" s="50"/>
      <c r="AJ38" s="50"/>
      <c r="AK38" s="50"/>
      <c r="AL38" s="51"/>
      <c r="AM38" s="51"/>
      <c r="AN38" s="51"/>
    </row>
    <row r="39" spans="1:42" s="5" customFormat="1" x14ac:dyDescent="0.25">
      <c r="A39" s="45" t="s">
        <v>431</v>
      </c>
      <c r="B39" s="45" t="s">
        <v>430</v>
      </c>
      <c r="C39" s="45"/>
      <c r="D39" s="45"/>
      <c r="E39" s="45"/>
      <c r="F39" s="45"/>
      <c r="G39" s="8"/>
      <c r="H39" s="8"/>
      <c r="I39" s="12"/>
      <c r="J39" s="12"/>
      <c r="K39" s="10"/>
      <c r="L39" s="10"/>
      <c r="M39" s="11"/>
      <c r="N39" s="12">
        <f>O39+P39</f>
        <v>324.39100000000002</v>
      </c>
      <c r="O39" s="61">
        <v>324.39100000000002</v>
      </c>
      <c r="P39" s="11"/>
      <c r="Q39" s="10"/>
      <c r="R39" s="10">
        <f>M39+N39</f>
        <v>324.39100000000002</v>
      </c>
      <c r="S39" s="123"/>
      <c r="T39" s="123"/>
      <c r="U39" s="123"/>
      <c r="V39" s="123"/>
      <c r="W39" s="123"/>
      <c r="X39" s="11"/>
      <c r="Y39" s="12">
        <f>Z39+AA39</f>
        <v>0.77</v>
      </c>
      <c r="Z39" s="61">
        <v>0.77</v>
      </c>
      <c r="AA39" s="11"/>
      <c r="AB39" s="10"/>
      <c r="AC39" s="10">
        <f>X39+Y39</f>
        <v>0.77</v>
      </c>
      <c r="AD39" s="10"/>
      <c r="AE39" s="10"/>
      <c r="AF39" s="10"/>
      <c r="AG39" s="10"/>
      <c r="AH39" s="10"/>
      <c r="AI39" s="50"/>
      <c r="AJ39" s="50"/>
      <c r="AK39" s="50"/>
      <c r="AL39" s="51"/>
      <c r="AM39" s="51"/>
      <c r="AN39" s="51"/>
    </row>
    <row r="40" spans="1:42" s="5" customFormat="1" x14ac:dyDescent="0.25">
      <c r="A40" s="45" t="s">
        <v>432</v>
      </c>
      <c r="B40" s="45" t="s">
        <v>430</v>
      </c>
      <c r="C40" s="45"/>
      <c r="D40" s="45"/>
      <c r="E40" s="45"/>
      <c r="F40" s="45"/>
      <c r="G40" s="8"/>
      <c r="H40" s="8"/>
      <c r="I40" s="12"/>
      <c r="J40" s="12"/>
      <c r="K40" s="10"/>
      <c r="L40" s="10"/>
      <c r="M40" s="11"/>
      <c r="N40" s="12">
        <f>O40+P40</f>
        <v>941.00900000000001</v>
      </c>
      <c r="O40" s="61"/>
      <c r="P40" s="11">
        <v>941.00900000000001</v>
      </c>
      <c r="Q40" s="10"/>
      <c r="R40" s="10">
        <f>M40+N40</f>
        <v>941.00900000000001</v>
      </c>
      <c r="S40" s="123"/>
      <c r="T40" s="123"/>
      <c r="U40" s="123"/>
      <c r="V40" s="123"/>
      <c r="W40" s="123"/>
      <c r="X40" s="11"/>
      <c r="Y40" s="12">
        <f>Z40+AA40</f>
        <v>288.43</v>
      </c>
      <c r="Z40" s="61"/>
      <c r="AA40" s="11">
        <v>288.43</v>
      </c>
      <c r="AB40" s="10"/>
      <c r="AC40" s="10">
        <f>X40+Y40</f>
        <v>288.43</v>
      </c>
      <c r="AD40" s="10"/>
      <c r="AE40" s="10"/>
      <c r="AF40" s="10"/>
      <c r="AG40" s="10"/>
      <c r="AH40" s="10"/>
      <c r="AI40" s="50"/>
      <c r="AJ40" s="50"/>
      <c r="AK40" s="50"/>
      <c r="AL40" s="51"/>
      <c r="AM40" s="51"/>
      <c r="AN40" s="51"/>
    </row>
    <row r="41" spans="1:42" s="42" customFormat="1" ht="29.25" customHeight="1" x14ac:dyDescent="0.25">
      <c r="A41" s="56">
        <v>149</v>
      </c>
      <c r="B41" s="56" t="s">
        <v>24</v>
      </c>
      <c r="C41" s="56"/>
      <c r="D41" s="56"/>
      <c r="E41" s="56"/>
      <c r="F41" s="56"/>
      <c r="G41" s="14">
        <f>G42+G43+G44+G45+G46+G47+G48+G49+G50+G51+G52+G53+G54+G55+G56</f>
        <v>796378.6660677027</v>
      </c>
      <c r="H41" s="14">
        <f>I41+J41</f>
        <v>74858</v>
      </c>
      <c r="I41" s="14">
        <f>I42+I43+I44+I45+I46+I47+I48+I49+I50+I51+I52+I53+I54+I55+I56</f>
        <v>44858</v>
      </c>
      <c r="J41" s="14">
        <f>J42+J43+J44+J45+J46+J47+J48+J49+J50+J51+J52+J53+J54+J55+J56</f>
        <v>30000</v>
      </c>
      <c r="K41" s="14"/>
      <c r="L41" s="14">
        <f t="shared" si="6"/>
        <v>871236.6660677027</v>
      </c>
      <c r="M41" s="14">
        <f>M42+M43+M44+M45+M46+M47+M48+M49+M50+M51+M52+M53+M54+M55</f>
        <v>758820.08470105275</v>
      </c>
      <c r="N41" s="14">
        <f>O41+P41</f>
        <v>118533.6275</v>
      </c>
      <c r="O41" s="14">
        <f>O42+O43+O44+O45+O46+O47+O48+O49+O50+O51+O52+O53+O54+O55</f>
        <v>78533.627500000002</v>
      </c>
      <c r="P41" s="14">
        <f>P42+P43+P44+P45+P46+P47+P48+P49+P50+P51+P52+P53+P54+P55</f>
        <v>40000</v>
      </c>
      <c r="Q41" s="14"/>
      <c r="R41" s="14">
        <f t="shared" si="7"/>
        <v>877353.71220105281</v>
      </c>
      <c r="S41" s="123">
        <f t="shared" si="8"/>
        <v>-37558.581366649945</v>
      </c>
      <c r="T41" s="123">
        <f t="shared" si="8"/>
        <v>-16765</v>
      </c>
      <c r="U41" s="123">
        <f t="shared" si="8"/>
        <v>-16888</v>
      </c>
      <c r="V41" s="123">
        <f t="shared" si="8"/>
        <v>123</v>
      </c>
      <c r="W41" s="123">
        <f t="shared" si="8"/>
        <v>0</v>
      </c>
      <c r="X41" s="14">
        <f>SUM(X42:X56)</f>
        <v>758820.08470105275</v>
      </c>
      <c r="Y41" s="14">
        <f>Z41+AA41</f>
        <v>58093</v>
      </c>
      <c r="Z41" s="14">
        <f>SUM(Z42:Z56)</f>
        <v>27970</v>
      </c>
      <c r="AA41" s="14">
        <f>SUM(AA42:AA56)</f>
        <v>30123</v>
      </c>
      <c r="AB41" s="14"/>
      <c r="AC41" s="14">
        <f>X41+Y41</f>
        <v>816913.08470105275</v>
      </c>
      <c r="AD41" s="14">
        <f t="shared" si="4"/>
        <v>-37558.581366649945</v>
      </c>
      <c r="AE41" s="14">
        <f t="shared" si="4"/>
        <v>-16765</v>
      </c>
      <c r="AF41" s="14">
        <f t="shared" si="4"/>
        <v>-16888</v>
      </c>
      <c r="AG41" s="14">
        <f t="shared" si="4"/>
        <v>123</v>
      </c>
      <c r="AH41" s="14">
        <f t="shared" si="4"/>
        <v>0</v>
      </c>
      <c r="AI41" s="38">
        <f t="shared" si="10"/>
        <v>0</v>
      </c>
      <c r="AJ41" s="38">
        <f t="shared" si="10"/>
        <v>-60440.627500000002</v>
      </c>
      <c r="AK41" s="38">
        <f t="shared" si="10"/>
        <v>-50563.627500000002</v>
      </c>
      <c r="AL41" s="41">
        <f t="shared" si="10"/>
        <v>-9877</v>
      </c>
      <c r="AM41" s="41">
        <f t="shared" si="10"/>
        <v>0</v>
      </c>
      <c r="AN41" s="41">
        <f t="shared" si="10"/>
        <v>-60440.627500000061</v>
      </c>
      <c r="AP41" s="57"/>
    </row>
    <row r="42" spans="1:42" x14ac:dyDescent="0.25">
      <c r="A42" s="45" t="s">
        <v>98</v>
      </c>
      <c r="B42" s="45" t="s">
        <v>25</v>
      </c>
      <c r="C42" s="45"/>
      <c r="D42" s="45"/>
      <c r="E42" s="45"/>
      <c r="F42" s="45"/>
      <c r="G42" s="8">
        <v>62615.407000000007</v>
      </c>
      <c r="H42" s="8">
        <f t="shared" si="5"/>
        <v>2001</v>
      </c>
      <c r="I42" s="11">
        <v>2001</v>
      </c>
      <c r="J42" s="11"/>
      <c r="K42" s="11"/>
      <c r="L42" s="11">
        <f t="shared" si="6"/>
        <v>64616.407000000007</v>
      </c>
      <c r="M42" s="8">
        <v>75124</v>
      </c>
      <c r="N42" s="8">
        <f t="shared" si="2"/>
        <v>0</v>
      </c>
      <c r="O42" s="11"/>
      <c r="P42" s="11"/>
      <c r="Q42" s="11"/>
      <c r="R42" s="11">
        <f>M42+N42</f>
        <v>75124</v>
      </c>
      <c r="S42" s="123">
        <f t="shared" si="8"/>
        <v>12508.592999999993</v>
      </c>
      <c r="T42" s="123">
        <f t="shared" si="8"/>
        <v>-2001</v>
      </c>
      <c r="U42" s="123">
        <f t="shared" si="8"/>
        <v>-2001</v>
      </c>
      <c r="V42" s="123">
        <f t="shared" si="8"/>
        <v>0</v>
      </c>
      <c r="W42" s="123">
        <f t="shared" si="8"/>
        <v>0</v>
      </c>
      <c r="X42" s="10">
        <f t="shared" ref="X42:X56" si="12">M42</f>
        <v>75124</v>
      </c>
      <c r="Y42" s="11">
        <f t="shared" ref="Y42:Y56" si="13">Z42+AA42</f>
        <v>0</v>
      </c>
      <c r="Z42" s="11">
        <f>O42</f>
        <v>0</v>
      </c>
      <c r="AA42" s="10">
        <f>P42</f>
        <v>0</v>
      </c>
      <c r="AB42" s="125"/>
      <c r="AC42" s="8">
        <f>X42+Y42</f>
        <v>75124</v>
      </c>
      <c r="AD42" s="8">
        <f t="shared" si="4"/>
        <v>12508.592999999993</v>
      </c>
      <c r="AE42" s="8">
        <f t="shared" si="4"/>
        <v>-2001</v>
      </c>
      <c r="AF42" s="8">
        <f t="shared" si="4"/>
        <v>-2001</v>
      </c>
      <c r="AG42" s="8">
        <f t="shared" si="4"/>
        <v>0</v>
      </c>
      <c r="AH42" s="8">
        <f t="shared" si="4"/>
        <v>0</v>
      </c>
      <c r="AI42" s="46">
        <f t="shared" si="10"/>
        <v>0</v>
      </c>
      <c r="AJ42" s="46">
        <f t="shared" si="10"/>
        <v>0</v>
      </c>
      <c r="AK42" s="58">
        <f t="shared" si="10"/>
        <v>0</v>
      </c>
      <c r="AL42" s="59">
        <f t="shared" si="10"/>
        <v>0</v>
      </c>
      <c r="AM42" s="59">
        <f t="shared" si="10"/>
        <v>0</v>
      </c>
      <c r="AN42" s="59">
        <f t="shared" si="10"/>
        <v>0</v>
      </c>
    </row>
    <row r="43" spans="1:42" x14ac:dyDescent="0.25">
      <c r="A43" s="45" t="s">
        <v>99</v>
      </c>
      <c r="B43" s="45" t="s">
        <v>26</v>
      </c>
      <c r="C43" s="45"/>
      <c r="D43" s="45"/>
      <c r="E43" s="45"/>
      <c r="F43" s="45"/>
      <c r="G43" s="8">
        <v>52211.595946649999</v>
      </c>
      <c r="H43" s="8">
        <f t="shared" si="5"/>
        <v>8000</v>
      </c>
      <c r="I43" s="11">
        <v>8000</v>
      </c>
      <c r="J43" s="11"/>
      <c r="K43" s="11"/>
      <c r="L43" s="11">
        <f t="shared" si="6"/>
        <v>60211.595946649999</v>
      </c>
      <c r="M43" s="8">
        <f>40845</f>
        <v>40845</v>
      </c>
      <c r="N43" s="8">
        <f>O43+P43</f>
        <v>12117.12</v>
      </c>
      <c r="O43" s="11">
        <v>12117.12</v>
      </c>
      <c r="P43" s="11"/>
      <c r="Q43" s="11"/>
      <c r="R43" s="11">
        <f t="shared" si="7"/>
        <v>52962.12</v>
      </c>
      <c r="S43" s="123">
        <f t="shared" si="8"/>
        <v>-11366.595946649999</v>
      </c>
      <c r="T43" s="123">
        <f t="shared" si="8"/>
        <v>0</v>
      </c>
      <c r="U43" s="123">
        <f t="shared" si="8"/>
        <v>0</v>
      </c>
      <c r="V43" s="123">
        <f t="shared" si="8"/>
        <v>0</v>
      </c>
      <c r="W43" s="123">
        <f t="shared" si="8"/>
        <v>0</v>
      </c>
      <c r="X43" s="10">
        <f t="shared" si="12"/>
        <v>40845</v>
      </c>
      <c r="Y43" s="11">
        <f t="shared" si="13"/>
        <v>8000</v>
      </c>
      <c r="Z43" s="11">
        <v>8000</v>
      </c>
      <c r="AA43" s="10">
        <f t="shared" ref="AA43:AA50" si="14">P43</f>
        <v>0</v>
      </c>
      <c r="AB43" s="125"/>
      <c r="AC43" s="8">
        <f t="shared" si="11"/>
        <v>48845</v>
      </c>
      <c r="AD43" s="8">
        <f t="shared" si="4"/>
        <v>-11366.595946649999</v>
      </c>
      <c r="AE43" s="8">
        <f t="shared" si="4"/>
        <v>0</v>
      </c>
      <c r="AF43" s="8">
        <f t="shared" si="4"/>
        <v>0</v>
      </c>
      <c r="AG43" s="8">
        <f t="shared" si="4"/>
        <v>0</v>
      </c>
      <c r="AH43" s="8">
        <f t="shared" si="4"/>
        <v>0</v>
      </c>
      <c r="AI43" s="60">
        <f t="shared" si="10"/>
        <v>0</v>
      </c>
      <c r="AJ43" s="46">
        <f t="shared" si="10"/>
        <v>-4117.1200000000008</v>
      </c>
      <c r="AK43" s="58">
        <f t="shared" si="10"/>
        <v>-4117.1200000000008</v>
      </c>
      <c r="AL43" s="59">
        <f t="shared" si="10"/>
        <v>0</v>
      </c>
      <c r="AM43" s="59">
        <f t="shared" si="10"/>
        <v>0</v>
      </c>
      <c r="AN43" s="59">
        <f t="shared" si="10"/>
        <v>-4117.1200000000026</v>
      </c>
    </row>
    <row r="44" spans="1:42" x14ac:dyDescent="0.25">
      <c r="A44" s="45" t="s">
        <v>100</v>
      </c>
      <c r="B44" s="45" t="s">
        <v>27</v>
      </c>
      <c r="C44" s="45"/>
      <c r="D44" s="45"/>
      <c r="E44" s="45"/>
      <c r="F44" s="45"/>
      <c r="G44" s="8">
        <v>85938.766000000003</v>
      </c>
      <c r="H44" s="8">
        <f t="shared" si="5"/>
        <v>0</v>
      </c>
      <c r="I44" s="11"/>
      <c r="J44" s="11"/>
      <c r="K44" s="11"/>
      <c r="L44" s="11">
        <f t="shared" si="6"/>
        <v>85938.766000000003</v>
      </c>
      <c r="M44" s="8">
        <v>85938.766000000003</v>
      </c>
      <c r="N44" s="8">
        <f t="shared" si="2"/>
        <v>0</v>
      </c>
      <c r="O44" s="11"/>
      <c r="P44" s="11"/>
      <c r="Q44" s="11"/>
      <c r="R44" s="11">
        <f t="shared" si="7"/>
        <v>85938.766000000003</v>
      </c>
      <c r="S44" s="123">
        <f t="shared" si="8"/>
        <v>0</v>
      </c>
      <c r="T44" s="123">
        <f t="shared" si="8"/>
        <v>0</v>
      </c>
      <c r="U44" s="123">
        <f t="shared" si="8"/>
        <v>0</v>
      </c>
      <c r="V44" s="123">
        <f t="shared" si="8"/>
        <v>0</v>
      </c>
      <c r="W44" s="123">
        <f t="shared" si="8"/>
        <v>0</v>
      </c>
      <c r="X44" s="10">
        <f t="shared" si="12"/>
        <v>85938.766000000003</v>
      </c>
      <c r="Y44" s="11">
        <f t="shared" si="13"/>
        <v>0</v>
      </c>
      <c r="Z44" s="11">
        <f t="shared" ref="Z44:Z50" si="15">O44</f>
        <v>0</v>
      </c>
      <c r="AA44" s="10">
        <f t="shared" si="14"/>
        <v>0</v>
      </c>
      <c r="AB44" s="125"/>
      <c r="AC44" s="8">
        <f t="shared" si="11"/>
        <v>85938.766000000003</v>
      </c>
      <c r="AD44" s="8">
        <f t="shared" si="4"/>
        <v>0</v>
      </c>
      <c r="AE44" s="8">
        <f t="shared" si="4"/>
        <v>0</v>
      </c>
      <c r="AF44" s="8">
        <f t="shared" si="4"/>
        <v>0</v>
      </c>
      <c r="AG44" s="8">
        <f t="shared" si="4"/>
        <v>0</v>
      </c>
      <c r="AH44" s="8">
        <f t="shared" si="4"/>
        <v>0</v>
      </c>
      <c r="AI44" s="46">
        <f t="shared" si="10"/>
        <v>0</v>
      </c>
      <c r="AJ44" s="46">
        <f t="shared" si="10"/>
        <v>0</v>
      </c>
      <c r="AK44" s="58">
        <f t="shared" si="10"/>
        <v>0</v>
      </c>
      <c r="AL44" s="59">
        <f t="shared" si="10"/>
        <v>0</v>
      </c>
      <c r="AM44" s="59">
        <f t="shared" si="10"/>
        <v>0</v>
      </c>
      <c r="AN44" s="59">
        <f t="shared" si="10"/>
        <v>0</v>
      </c>
    </row>
    <row r="45" spans="1:42" x14ac:dyDescent="0.25">
      <c r="A45" s="45" t="s">
        <v>101</v>
      </c>
      <c r="B45" s="45" t="s">
        <v>28</v>
      </c>
      <c r="C45" s="45"/>
      <c r="D45" s="45"/>
      <c r="E45" s="45"/>
      <c r="F45" s="45"/>
      <c r="G45" s="8">
        <v>95787.839999999997</v>
      </c>
      <c r="H45" s="8">
        <f t="shared" si="5"/>
        <v>0</v>
      </c>
      <c r="I45" s="11"/>
      <c r="J45" s="11"/>
      <c r="K45" s="11"/>
      <c r="L45" s="11">
        <f t="shared" si="6"/>
        <v>95787.839999999997</v>
      </c>
      <c r="M45" s="11">
        <v>85898</v>
      </c>
      <c r="N45" s="8">
        <f t="shared" si="2"/>
        <v>0</v>
      </c>
      <c r="O45" s="11"/>
      <c r="P45" s="11"/>
      <c r="Q45" s="11"/>
      <c r="R45" s="11">
        <f t="shared" si="7"/>
        <v>85898</v>
      </c>
      <c r="S45" s="123">
        <f t="shared" si="8"/>
        <v>-9889.8399999999965</v>
      </c>
      <c r="T45" s="123">
        <f t="shared" si="8"/>
        <v>0</v>
      </c>
      <c r="U45" s="123">
        <f t="shared" si="8"/>
        <v>0</v>
      </c>
      <c r="V45" s="123">
        <f t="shared" si="8"/>
        <v>0</v>
      </c>
      <c r="W45" s="123">
        <f t="shared" si="8"/>
        <v>0</v>
      </c>
      <c r="X45" s="10">
        <f t="shared" si="12"/>
        <v>85898</v>
      </c>
      <c r="Y45" s="11">
        <f t="shared" si="13"/>
        <v>0</v>
      </c>
      <c r="Z45" s="11">
        <f t="shared" si="15"/>
        <v>0</v>
      </c>
      <c r="AA45" s="10">
        <f t="shared" si="14"/>
        <v>0</v>
      </c>
      <c r="AB45" s="125"/>
      <c r="AC45" s="8">
        <f t="shared" si="11"/>
        <v>85898</v>
      </c>
      <c r="AD45" s="8">
        <f t="shared" si="4"/>
        <v>-9889.8399999999965</v>
      </c>
      <c r="AE45" s="8">
        <f t="shared" si="4"/>
        <v>0</v>
      </c>
      <c r="AF45" s="8">
        <f t="shared" si="4"/>
        <v>0</v>
      </c>
      <c r="AG45" s="8">
        <f t="shared" si="4"/>
        <v>0</v>
      </c>
      <c r="AH45" s="8">
        <f t="shared" si="4"/>
        <v>0</v>
      </c>
      <c r="AI45" s="46">
        <f t="shared" si="10"/>
        <v>0</v>
      </c>
      <c r="AJ45" s="46">
        <f t="shared" si="10"/>
        <v>0</v>
      </c>
      <c r="AK45" s="58">
        <f t="shared" si="10"/>
        <v>0</v>
      </c>
      <c r="AL45" s="59">
        <f t="shared" si="10"/>
        <v>0</v>
      </c>
      <c r="AM45" s="59">
        <f t="shared" si="10"/>
        <v>0</v>
      </c>
      <c r="AN45" s="59">
        <f t="shared" si="10"/>
        <v>0</v>
      </c>
    </row>
    <row r="46" spans="1:42" x14ac:dyDescent="0.25">
      <c r="A46" s="45" t="s">
        <v>102</v>
      </c>
      <c r="B46" s="45" t="str">
        <f>'[8]149'!B21</f>
        <v>Горючесмазочные материалы</v>
      </c>
      <c r="C46" s="45"/>
      <c r="D46" s="45"/>
      <c r="E46" s="45"/>
      <c r="F46" s="45"/>
      <c r="G46" s="8">
        <v>30020.722000000002</v>
      </c>
      <c r="H46" s="8">
        <f t="shared" si="5"/>
        <v>3000</v>
      </c>
      <c r="I46" s="11">
        <v>3000</v>
      </c>
      <c r="J46" s="11"/>
      <c r="K46" s="11"/>
      <c r="L46" s="11">
        <f t="shared" si="6"/>
        <v>33020.722000000002</v>
      </c>
      <c r="M46" s="8">
        <v>30020.722000000002</v>
      </c>
      <c r="N46" s="8">
        <f t="shared" si="2"/>
        <v>0</v>
      </c>
      <c r="O46" s="11"/>
      <c r="P46" s="11"/>
      <c r="Q46" s="11"/>
      <c r="R46" s="11">
        <f t="shared" si="7"/>
        <v>30020.722000000002</v>
      </c>
      <c r="S46" s="123">
        <f t="shared" si="8"/>
        <v>0</v>
      </c>
      <c r="T46" s="123">
        <f t="shared" si="8"/>
        <v>-3000</v>
      </c>
      <c r="U46" s="123">
        <f t="shared" si="8"/>
        <v>-3000</v>
      </c>
      <c r="V46" s="123">
        <f t="shared" si="8"/>
        <v>0</v>
      </c>
      <c r="W46" s="123">
        <f t="shared" si="8"/>
        <v>0</v>
      </c>
      <c r="X46" s="10">
        <f t="shared" si="12"/>
        <v>30020.722000000002</v>
      </c>
      <c r="Y46" s="11">
        <f t="shared" si="13"/>
        <v>0</v>
      </c>
      <c r="Z46" s="11">
        <f t="shared" si="15"/>
        <v>0</v>
      </c>
      <c r="AA46" s="10">
        <f t="shared" si="14"/>
        <v>0</v>
      </c>
      <c r="AB46" s="125"/>
      <c r="AC46" s="8">
        <f t="shared" si="11"/>
        <v>30020.722000000002</v>
      </c>
      <c r="AD46" s="8">
        <f t="shared" si="4"/>
        <v>0</v>
      </c>
      <c r="AE46" s="8">
        <f t="shared" si="4"/>
        <v>-3000</v>
      </c>
      <c r="AF46" s="8">
        <f t="shared" si="4"/>
        <v>-3000</v>
      </c>
      <c r="AG46" s="8">
        <f t="shared" si="4"/>
        <v>0</v>
      </c>
      <c r="AH46" s="8">
        <f t="shared" si="4"/>
        <v>0</v>
      </c>
      <c r="AI46" s="46">
        <f t="shared" si="10"/>
        <v>0</v>
      </c>
      <c r="AJ46" s="46">
        <f t="shared" si="10"/>
        <v>0</v>
      </c>
      <c r="AK46" s="58">
        <f t="shared" si="10"/>
        <v>0</v>
      </c>
      <c r="AL46" s="59">
        <f t="shared" si="10"/>
        <v>0</v>
      </c>
      <c r="AM46" s="59">
        <f t="shared" si="10"/>
        <v>0</v>
      </c>
      <c r="AN46" s="59">
        <f t="shared" si="10"/>
        <v>0</v>
      </c>
    </row>
    <row r="47" spans="1:42" ht="42" customHeight="1" x14ac:dyDescent="0.25">
      <c r="A47" s="45" t="s">
        <v>293</v>
      </c>
      <c r="B47" s="45" t="str">
        <f>'[8]149'!B22</f>
        <v>Картриджи для принтеров и др.расходный материал для полиграфии</v>
      </c>
      <c r="C47" s="45"/>
      <c r="D47" s="45"/>
      <c r="E47" s="45"/>
      <c r="F47" s="45"/>
      <c r="G47" s="8">
        <v>53039.24</v>
      </c>
      <c r="H47" s="8">
        <f t="shared" si="5"/>
        <v>0</v>
      </c>
      <c r="I47" s="11"/>
      <c r="J47" s="11"/>
      <c r="K47" s="11"/>
      <c r="L47" s="11">
        <f t="shared" si="6"/>
        <v>53039.24</v>
      </c>
      <c r="M47" s="8">
        <v>32580.2</v>
      </c>
      <c r="N47" s="8">
        <f t="shared" si="2"/>
        <v>0</v>
      </c>
      <c r="O47" s="130"/>
      <c r="P47" s="11"/>
      <c r="Q47" s="11"/>
      <c r="R47" s="11">
        <f t="shared" si="7"/>
        <v>32580.2</v>
      </c>
      <c r="S47" s="123">
        <f t="shared" si="8"/>
        <v>-20459.039999999997</v>
      </c>
      <c r="T47" s="123">
        <f t="shared" si="8"/>
        <v>0</v>
      </c>
      <c r="U47" s="123">
        <f t="shared" si="8"/>
        <v>0</v>
      </c>
      <c r="V47" s="123">
        <f t="shared" si="8"/>
        <v>0</v>
      </c>
      <c r="W47" s="123">
        <f t="shared" si="8"/>
        <v>0</v>
      </c>
      <c r="X47" s="10">
        <f t="shared" si="12"/>
        <v>32580.2</v>
      </c>
      <c r="Y47" s="11">
        <f t="shared" si="13"/>
        <v>0</v>
      </c>
      <c r="Z47" s="11">
        <f t="shared" si="15"/>
        <v>0</v>
      </c>
      <c r="AA47" s="10">
        <f t="shared" si="14"/>
        <v>0</v>
      </c>
      <c r="AB47" s="125"/>
      <c r="AC47" s="8">
        <f t="shared" si="11"/>
        <v>32580.2</v>
      </c>
      <c r="AD47" s="8">
        <f t="shared" si="4"/>
        <v>-20459.039999999997</v>
      </c>
      <c r="AE47" s="8">
        <f t="shared" si="4"/>
        <v>0</v>
      </c>
      <c r="AF47" s="8">
        <f t="shared" si="4"/>
        <v>0</v>
      </c>
      <c r="AG47" s="8">
        <f t="shared" si="4"/>
        <v>0</v>
      </c>
      <c r="AH47" s="8">
        <f t="shared" si="4"/>
        <v>0</v>
      </c>
      <c r="AI47" s="46">
        <f t="shared" si="10"/>
        <v>0</v>
      </c>
      <c r="AJ47" s="46">
        <f t="shared" si="10"/>
        <v>0</v>
      </c>
      <c r="AK47" s="58">
        <f t="shared" si="10"/>
        <v>0</v>
      </c>
      <c r="AL47" s="59">
        <f t="shared" si="10"/>
        <v>0</v>
      </c>
      <c r="AM47" s="59">
        <f t="shared" si="10"/>
        <v>0</v>
      </c>
      <c r="AN47" s="59">
        <f t="shared" si="10"/>
        <v>0</v>
      </c>
    </row>
    <row r="48" spans="1:42" x14ac:dyDescent="0.25">
      <c r="A48" s="45" t="s">
        <v>103</v>
      </c>
      <c r="B48" s="45" t="str">
        <f>'[8]149'!B23</f>
        <v>Сантехнические товары</v>
      </c>
      <c r="C48" s="45"/>
      <c r="D48" s="45"/>
      <c r="E48" s="45"/>
      <c r="F48" s="45"/>
      <c r="G48" s="8">
        <v>13145.994560000001</v>
      </c>
      <c r="H48" s="8">
        <f t="shared" si="5"/>
        <v>0</v>
      </c>
      <c r="I48" s="11"/>
      <c r="J48" s="11"/>
      <c r="K48" s="11"/>
      <c r="L48" s="11">
        <f t="shared" si="6"/>
        <v>13145.994560000001</v>
      </c>
      <c r="M48" s="8">
        <v>13145.994560000001</v>
      </c>
      <c r="N48" s="8">
        <f t="shared" si="2"/>
        <v>0</v>
      </c>
      <c r="O48" s="11"/>
      <c r="P48" s="11"/>
      <c r="Q48" s="11"/>
      <c r="R48" s="11">
        <f t="shared" si="7"/>
        <v>13145.994560000001</v>
      </c>
      <c r="S48" s="123">
        <f t="shared" si="8"/>
        <v>0</v>
      </c>
      <c r="T48" s="123">
        <f t="shared" si="8"/>
        <v>0</v>
      </c>
      <c r="U48" s="123">
        <f t="shared" si="8"/>
        <v>0</v>
      </c>
      <c r="V48" s="123">
        <f t="shared" si="8"/>
        <v>0</v>
      </c>
      <c r="W48" s="123">
        <f t="shared" si="8"/>
        <v>0</v>
      </c>
      <c r="X48" s="10">
        <f t="shared" si="12"/>
        <v>13145.994560000001</v>
      </c>
      <c r="Y48" s="11">
        <f t="shared" si="13"/>
        <v>0</v>
      </c>
      <c r="Z48" s="11">
        <f t="shared" si="15"/>
        <v>0</v>
      </c>
      <c r="AA48" s="10">
        <f t="shared" si="14"/>
        <v>0</v>
      </c>
      <c r="AB48" s="125"/>
      <c r="AC48" s="8">
        <f t="shared" si="11"/>
        <v>13145.994560000001</v>
      </c>
      <c r="AD48" s="8">
        <f t="shared" si="4"/>
        <v>0</v>
      </c>
      <c r="AE48" s="8">
        <f t="shared" si="4"/>
        <v>0</v>
      </c>
      <c r="AF48" s="8">
        <f t="shared" si="4"/>
        <v>0</v>
      </c>
      <c r="AG48" s="8">
        <f t="shared" si="4"/>
        <v>0</v>
      </c>
      <c r="AH48" s="8">
        <f t="shared" si="4"/>
        <v>0</v>
      </c>
      <c r="AI48" s="46">
        <f t="shared" si="10"/>
        <v>0</v>
      </c>
      <c r="AJ48" s="46">
        <f t="shared" si="10"/>
        <v>0</v>
      </c>
      <c r="AK48" s="58">
        <f t="shared" si="10"/>
        <v>0</v>
      </c>
      <c r="AL48" s="59">
        <f t="shared" si="10"/>
        <v>0</v>
      </c>
      <c r="AM48" s="59">
        <f t="shared" si="10"/>
        <v>0</v>
      </c>
      <c r="AN48" s="59">
        <f t="shared" si="10"/>
        <v>0</v>
      </c>
    </row>
    <row r="49" spans="1:40" x14ac:dyDescent="0.25">
      <c r="A49" s="45" t="s">
        <v>104</v>
      </c>
      <c r="B49" s="45" t="str">
        <f>'[8]149'!B24</f>
        <v>Мягкий инвентарь</v>
      </c>
      <c r="C49" s="45"/>
      <c r="D49" s="45"/>
      <c r="E49" s="45"/>
      <c r="F49" s="45"/>
      <c r="G49" s="8"/>
      <c r="H49" s="8">
        <f t="shared" si="5"/>
        <v>2000</v>
      </c>
      <c r="I49" s="11">
        <v>2000</v>
      </c>
      <c r="J49" s="11"/>
      <c r="K49" s="11"/>
      <c r="L49" s="11">
        <f t="shared" si="6"/>
        <v>2000</v>
      </c>
      <c r="M49" s="11">
        <v>17995</v>
      </c>
      <c r="N49" s="8">
        <f t="shared" si="2"/>
        <v>0</v>
      </c>
      <c r="O49" s="11"/>
      <c r="P49" s="11"/>
      <c r="Q49" s="11"/>
      <c r="R49" s="11">
        <f t="shared" si="7"/>
        <v>17995</v>
      </c>
      <c r="S49" s="123">
        <f t="shared" si="8"/>
        <v>17995</v>
      </c>
      <c r="T49" s="123">
        <f t="shared" si="8"/>
        <v>-2000</v>
      </c>
      <c r="U49" s="123">
        <f t="shared" si="8"/>
        <v>-2000</v>
      </c>
      <c r="V49" s="123">
        <f t="shared" si="8"/>
        <v>0</v>
      </c>
      <c r="W49" s="123">
        <f t="shared" si="8"/>
        <v>0</v>
      </c>
      <c r="X49" s="128">
        <f t="shared" si="12"/>
        <v>17995</v>
      </c>
      <c r="Y49" s="11">
        <f t="shared" si="13"/>
        <v>0</v>
      </c>
      <c r="Z49" s="11">
        <f t="shared" si="15"/>
        <v>0</v>
      </c>
      <c r="AA49" s="10">
        <f t="shared" si="14"/>
        <v>0</v>
      </c>
      <c r="AB49" s="125"/>
      <c r="AC49" s="8">
        <f t="shared" si="11"/>
        <v>17995</v>
      </c>
      <c r="AD49" s="8">
        <f t="shared" si="4"/>
        <v>17995</v>
      </c>
      <c r="AE49" s="8">
        <f t="shared" si="4"/>
        <v>-2000</v>
      </c>
      <c r="AF49" s="8">
        <f t="shared" si="4"/>
        <v>-2000</v>
      </c>
      <c r="AG49" s="8">
        <f t="shared" si="4"/>
        <v>0</v>
      </c>
      <c r="AH49" s="8">
        <f t="shared" si="4"/>
        <v>0</v>
      </c>
      <c r="AI49" s="46">
        <f t="shared" si="10"/>
        <v>0</v>
      </c>
      <c r="AJ49" s="46">
        <f t="shared" si="10"/>
        <v>0</v>
      </c>
      <c r="AK49" s="58">
        <f t="shared" si="10"/>
        <v>0</v>
      </c>
      <c r="AL49" s="59">
        <f t="shared" si="10"/>
        <v>0</v>
      </c>
      <c r="AM49" s="59">
        <f t="shared" si="10"/>
        <v>0</v>
      </c>
      <c r="AN49" s="59">
        <f t="shared" si="10"/>
        <v>0</v>
      </c>
    </row>
    <row r="50" spans="1:40" x14ac:dyDescent="0.25">
      <c r="A50" s="45" t="s">
        <v>105</v>
      </c>
      <c r="B50" s="45" t="str">
        <f>'[8]149'!B25</f>
        <v>Запасные части к автотранспорту</v>
      </c>
      <c r="C50" s="45"/>
      <c r="D50" s="45"/>
      <c r="E50" s="45"/>
      <c r="F50" s="45"/>
      <c r="G50" s="8">
        <v>21221.442999999999</v>
      </c>
      <c r="H50" s="8">
        <f>I50+J50</f>
        <v>28128</v>
      </c>
      <c r="I50" s="11">
        <v>28128</v>
      </c>
      <c r="J50" s="11"/>
      <c r="K50" s="11"/>
      <c r="L50" s="11">
        <f>G50+H50</f>
        <v>49349.442999999999</v>
      </c>
      <c r="M50" s="11"/>
      <c r="N50" s="8">
        <f t="shared" si="2"/>
        <v>0</v>
      </c>
      <c r="O50" s="11"/>
      <c r="P50" s="11"/>
      <c r="Q50" s="11"/>
      <c r="R50" s="11">
        <f t="shared" si="7"/>
        <v>0</v>
      </c>
      <c r="S50" s="123">
        <f t="shared" si="8"/>
        <v>-21221.442999999999</v>
      </c>
      <c r="T50" s="123">
        <f t="shared" si="8"/>
        <v>-28128</v>
      </c>
      <c r="U50" s="123">
        <f t="shared" si="8"/>
        <v>-28128</v>
      </c>
      <c r="V50" s="123">
        <f t="shared" si="8"/>
        <v>0</v>
      </c>
      <c r="W50" s="123">
        <f t="shared" si="8"/>
        <v>0</v>
      </c>
      <c r="X50" s="10">
        <f t="shared" si="12"/>
        <v>0</v>
      </c>
      <c r="Y50" s="11">
        <f t="shared" si="13"/>
        <v>0</v>
      </c>
      <c r="Z50" s="11">
        <f t="shared" si="15"/>
        <v>0</v>
      </c>
      <c r="AA50" s="10">
        <f t="shared" si="14"/>
        <v>0</v>
      </c>
      <c r="AB50" s="125"/>
      <c r="AC50" s="8">
        <f t="shared" si="11"/>
        <v>0</v>
      </c>
      <c r="AD50" s="8">
        <f t="shared" si="4"/>
        <v>-21221.442999999999</v>
      </c>
      <c r="AE50" s="8">
        <f t="shared" si="4"/>
        <v>-28128</v>
      </c>
      <c r="AF50" s="8">
        <f t="shared" si="4"/>
        <v>-28128</v>
      </c>
      <c r="AG50" s="8">
        <f t="shared" si="4"/>
        <v>0</v>
      </c>
      <c r="AH50" s="8">
        <f t="shared" si="4"/>
        <v>0</v>
      </c>
      <c r="AI50" s="46">
        <f t="shared" si="10"/>
        <v>0</v>
      </c>
      <c r="AJ50" s="46">
        <f t="shared" si="10"/>
        <v>0</v>
      </c>
      <c r="AK50" s="58">
        <f t="shared" si="10"/>
        <v>0</v>
      </c>
      <c r="AL50" s="59">
        <f t="shared" si="10"/>
        <v>0</v>
      </c>
      <c r="AM50" s="59">
        <f t="shared" si="10"/>
        <v>0</v>
      </c>
      <c r="AN50" s="59">
        <f t="shared" si="10"/>
        <v>0</v>
      </c>
    </row>
    <row r="51" spans="1:40" x14ac:dyDescent="0.25">
      <c r="A51" s="45" t="s">
        <v>106</v>
      </c>
      <c r="B51" s="45" t="str">
        <f>'[8]149'!B26</f>
        <v>Запасные части к медицинскому оборудованию</v>
      </c>
      <c r="C51" s="45"/>
      <c r="D51" s="45"/>
      <c r="E51" s="45"/>
      <c r="F51" s="45"/>
      <c r="G51" s="8">
        <v>186878.00042</v>
      </c>
      <c r="H51" s="8">
        <f t="shared" si="5"/>
        <v>30000</v>
      </c>
      <c r="I51" s="11"/>
      <c r="J51" s="11">
        <v>30000</v>
      </c>
      <c r="K51" s="11"/>
      <c r="L51" s="11">
        <f t="shared" si="6"/>
        <v>216878.00042</v>
      </c>
      <c r="M51" s="11">
        <v>186878</v>
      </c>
      <c r="N51" s="8">
        <f>O51+P51</f>
        <v>94083</v>
      </c>
      <c r="O51" s="11">
        <v>54083</v>
      </c>
      <c r="P51" s="11">
        <v>40000</v>
      </c>
      <c r="Q51" s="11"/>
      <c r="R51" s="11">
        <f t="shared" si="7"/>
        <v>280961</v>
      </c>
      <c r="S51" s="123">
        <f t="shared" si="8"/>
        <v>-4.1999999666586518E-4</v>
      </c>
      <c r="T51" s="123">
        <f t="shared" si="8"/>
        <v>13970</v>
      </c>
      <c r="U51" s="123">
        <f t="shared" si="8"/>
        <v>18970</v>
      </c>
      <c r="V51" s="123">
        <f t="shared" si="8"/>
        <v>-5000</v>
      </c>
      <c r="W51" s="123">
        <f t="shared" si="8"/>
        <v>0</v>
      </c>
      <c r="X51" s="10">
        <f t="shared" si="12"/>
        <v>186878</v>
      </c>
      <c r="Y51" s="11">
        <f>Z51+AA51</f>
        <v>43970</v>
      </c>
      <c r="Z51" s="11">
        <f>18970</f>
        <v>18970</v>
      </c>
      <c r="AA51" s="10">
        <v>25000</v>
      </c>
      <c r="AB51" s="125"/>
      <c r="AC51" s="8">
        <f>X51+Y51</f>
        <v>230848</v>
      </c>
      <c r="AD51" s="8">
        <f t="shared" si="4"/>
        <v>-4.1999999666586518E-4</v>
      </c>
      <c r="AE51" s="8">
        <f t="shared" si="4"/>
        <v>13970</v>
      </c>
      <c r="AF51" s="8">
        <f t="shared" si="4"/>
        <v>18970</v>
      </c>
      <c r="AG51" s="8">
        <f t="shared" si="4"/>
        <v>-5000</v>
      </c>
      <c r="AH51" s="8">
        <f t="shared" si="4"/>
        <v>0</v>
      </c>
      <c r="AI51" s="46">
        <f t="shared" si="10"/>
        <v>0</v>
      </c>
      <c r="AJ51" s="46">
        <f t="shared" si="10"/>
        <v>-50113</v>
      </c>
      <c r="AK51" s="58">
        <f t="shared" si="10"/>
        <v>-35113</v>
      </c>
      <c r="AL51" s="59">
        <f t="shared" si="10"/>
        <v>-15000</v>
      </c>
      <c r="AM51" s="59">
        <f t="shared" si="10"/>
        <v>0</v>
      </c>
      <c r="AN51" s="59">
        <f t="shared" si="10"/>
        <v>-50113</v>
      </c>
    </row>
    <row r="52" spans="1:40" x14ac:dyDescent="0.25">
      <c r="A52" s="45" t="s">
        <v>107</v>
      </c>
      <c r="B52" s="45" t="str">
        <f>'[8]149'!B27</f>
        <v>Запчасти к прочему оборудованию</v>
      </c>
      <c r="C52" s="45"/>
      <c r="D52" s="45"/>
      <c r="E52" s="45"/>
      <c r="F52" s="45"/>
      <c r="G52" s="8">
        <v>137427.92214105267</v>
      </c>
      <c r="H52" s="8">
        <f t="shared" si="5"/>
        <v>0</v>
      </c>
      <c r="I52" s="11"/>
      <c r="J52" s="11"/>
      <c r="K52" s="11"/>
      <c r="L52" s="11">
        <f t="shared" si="6"/>
        <v>137427.92214105267</v>
      </c>
      <c r="M52" s="8">
        <v>137427.92214105267</v>
      </c>
      <c r="N52" s="8">
        <f t="shared" si="2"/>
        <v>0</v>
      </c>
      <c r="O52" s="11"/>
      <c r="P52" s="11"/>
      <c r="Q52" s="11"/>
      <c r="R52" s="11">
        <f t="shared" si="7"/>
        <v>137427.92214105267</v>
      </c>
      <c r="S52" s="123">
        <f t="shared" si="8"/>
        <v>0</v>
      </c>
      <c r="T52" s="123">
        <f t="shared" si="8"/>
        <v>0</v>
      </c>
      <c r="U52" s="123">
        <f t="shared" si="8"/>
        <v>0</v>
      </c>
      <c r="V52" s="123">
        <f t="shared" si="8"/>
        <v>0</v>
      </c>
      <c r="W52" s="123">
        <f t="shared" si="8"/>
        <v>0</v>
      </c>
      <c r="X52" s="10">
        <f t="shared" si="12"/>
        <v>137427.92214105267</v>
      </c>
      <c r="Y52" s="11">
        <f t="shared" si="13"/>
        <v>0</v>
      </c>
      <c r="Z52" s="11">
        <f>O52</f>
        <v>0</v>
      </c>
      <c r="AA52" s="10">
        <f>P52</f>
        <v>0</v>
      </c>
      <c r="AB52" s="125"/>
      <c r="AC52" s="8">
        <f>X52+Y52</f>
        <v>137427.92214105267</v>
      </c>
      <c r="AD52" s="8">
        <f t="shared" si="4"/>
        <v>0</v>
      </c>
      <c r="AE52" s="8">
        <f t="shared" si="4"/>
        <v>0</v>
      </c>
      <c r="AF52" s="8">
        <f t="shared" si="4"/>
        <v>0</v>
      </c>
      <c r="AG52" s="8">
        <f t="shared" si="4"/>
        <v>0</v>
      </c>
      <c r="AH52" s="8">
        <f t="shared" si="4"/>
        <v>0</v>
      </c>
      <c r="AI52" s="46">
        <f t="shared" si="10"/>
        <v>0</v>
      </c>
      <c r="AJ52" s="46">
        <f t="shared" si="10"/>
        <v>0</v>
      </c>
      <c r="AK52" s="58">
        <f t="shared" si="10"/>
        <v>0</v>
      </c>
      <c r="AL52" s="59">
        <f t="shared" si="10"/>
        <v>0</v>
      </c>
      <c r="AM52" s="59">
        <f t="shared" si="10"/>
        <v>0</v>
      </c>
      <c r="AN52" s="59">
        <f t="shared" si="10"/>
        <v>0</v>
      </c>
    </row>
    <row r="53" spans="1:40" x14ac:dyDescent="0.25">
      <c r="A53" s="45" t="s">
        <v>108</v>
      </c>
      <c r="B53" s="45" t="str">
        <f>'[8]149'!B28</f>
        <v>Строительные материалы</v>
      </c>
      <c r="C53" s="45"/>
      <c r="D53" s="45"/>
      <c r="E53" s="45"/>
      <c r="F53" s="45"/>
      <c r="G53" s="8">
        <v>24035.025000000001</v>
      </c>
      <c r="H53" s="8">
        <f t="shared" si="5"/>
        <v>1000</v>
      </c>
      <c r="I53" s="11">
        <v>1000</v>
      </c>
      <c r="J53" s="11"/>
      <c r="K53" s="11"/>
      <c r="L53" s="11">
        <f t="shared" si="6"/>
        <v>25035.025000000001</v>
      </c>
      <c r="M53" s="8">
        <v>24035.025000000001</v>
      </c>
      <c r="N53" s="8">
        <f t="shared" si="2"/>
        <v>7210.5075000000006</v>
      </c>
      <c r="O53" s="11">
        <f>M53*0.3</f>
        <v>7210.5075000000006</v>
      </c>
      <c r="P53" s="11"/>
      <c r="Q53" s="11"/>
      <c r="R53" s="11">
        <f t="shared" si="7"/>
        <v>31245.532500000001</v>
      </c>
      <c r="S53" s="123">
        <f t="shared" si="8"/>
        <v>0</v>
      </c>
      <c r="T53" s="123">
        <f t="shared" si="8"/>
        <v>0</v>
      </c>
      <c r="U53" s="123">
        <f t="shared" si="8"/>
        <v>0</v>
      </c>
      <c r="V53" s="123">
        <f t="shared" si="8"/>
        <v>0</v>
      </c>
      <c r="W53" s="123">
        <f t="shared" si="8"/>
        <v>0</v>
      </c>
      <c r="X53" s="10">
        <f t="shared" si="12"/>
        <v>24035.025000000001</v>
      </c>
      <c r="Y53" s="11">
        <f t="shared" si="13"/>
        <v>1000</v>
      </c>
      <c r="Z53" s="11">
        <v>1000</v>
      </c>
      <c r="AA53" s="10">
        <f>P53</f>
        <v>0</v>
      </c>
      <c r="AB53" s="125"/>
      <c r="AC53" s="8">
        <f t="shared" si="11"/>
        <v>25035.025000000001</v>
      </c>
      <c r="AD53" s="8">
        <f t="shared" si="4"/>
        <v>0</v>
      </c>
      <c r="AE53" s="8">
        <f t="shared" si="4"/>
        <v>0</v>
      </c>
      <c r="AF53" s="8">
        <f t="shared" si="4"/>
        <v>0</v>
      </c>
      <c r="AG53" s="8">
        <f t="shared" si="4"/>
        <v>0</v>
      </c>
      <c r="AH53" s="8">
        <f t="shared" si="4"/>
        <v>0</v>
      </c>
      <c r="AI53" s="46">
        <f t="shared" si="10"/>
        <v>0</v>
      </c>
      <c r="AJ53" s="46">
        <f t="shared" si="10"/>
        <v>-6210.5075000000006</v>
      </c>
      <c r="AK53" s="58">
        <f t="shared" si="10"/>
        <v>-6210.5075000000006</v>
      </c>
      <c r="AL53" s="59">
        <f t="shared" si="10"/>
        <v>0</v>
      </c>
      <c r="AM53" s="59">
        <f t="shared" si="10"/>
        <v>0</v>
      </c>
      <c r="AN53" s="59">
        <f t="shared" si="10"/>
        <v>-6210.5074999999997</v>
      </c>
    </row>
    <row r="54" spans="1:40" x14ac:dyDescent="0.25">
      <c r="A54" s="45" t="s">
        <v>109</v>
      </c>
      <c r="B54" s="45" t="str">
        <f>'[8]149'!B29</f>
        <v>Прочие</v>
      </c>
      <c r="C54" s="45"/>
      <c r="D54" s="45"/>
      <c r="E54" s="45"/>
      <c r="F54" s="45"/>
      <c r="G54" s="8">
        <v>5125.2550000000001</v>
      </c>
      <c r="H54" s="8">
        <f t="shared" si="5"/>
        <v>729</v>
      </c>
      <c r="I54" s="11">
        <v>729</v>
      </c>
      <c r="J54" s="11"/>
      <c r="K54" s="11"/>
      <c r="L54" s="11">
        <f t="shared" si="6"/>
        <v>5854.2550000000001</v>
      </c>
      <c r="M54" s="11"/>
      <c r="N54" s="8">
        <f t="shared" si="2"/>
        <v>0</v>
      </c>
      <c r="O54" s="11"/>
      <c r="P54" s="11"/>
      <c r="Q54" s="11"/>
      <c r="R54" s="11">
        <f t="shared" si="7"/>
        <v>0</v>
      </c>
      <c r="S54" s="123">
        <f t="shared" si="8"/>
        <v>-5125.2550000000001</v>
      </c>
      <c r="T54" s="123">
        <f t="shared" si="8"/>
        <v>-729</v>
      </c>
      <c r="U54" s="123">
        <f t="shared" si="8"/>
        <v>-729</v>
      </c>
      <c r="V54" s="123">
        <f t="shared" si="8"/>
        <v>0</v>
      </c>
      <c r="W54" s="123">
        <f t="shared" si="8"/>
        <v>0</v>
      </c>
      <c r="X54" s="10">
        <f t="shared" si="12"/>
        <v>0</v>
      </c>
      <c r="Y54" s="11">
        <f t="shared" si="13"/>
        <v>0</v>
      </c>
      <c r="Z54" s="11">
        <f>O54</f>
        <v>0</v>
      </c>
      <c r="AA54" s="10">
        <f>P54</f>
        <v>0</v>
      </c>
      <c r="AB54" s="125"/>
      <c r="AC54" s="8">
        <f t="shared" si="11"/>
        <v>0</v>
      </c>
      <c r="AD54" s="8">
        <f t="shared" si="4"/>
        <v>-5125.2550000000001</v>
      </c>
      <c r="AE54" s="8">
        <f t="shared" si="4"/>
        <v>-729</v>
      </c>
      <c r="AF54" s="8">
        <f t="shared" si="4"/>
        <v>-729</v>
      </c>
      <c r="AG54" s="8">
        <f t="shared" si="4"/>
        <v>0</v>
      </c>
      <c r="AH54" s="8">
        <f t="shared" si="4"/>
        <v>0</v>
      </c>
      <c r="AI54" s="46">
        <f t="shared" si="10"/>
        <v>0</v>
      </c>
      <c r="AJ54" s="46">
        <f t="shared" si="10"/>
        <v>0</v>
      </c>
      <c r="AK54" s="58">
        <f t="shared" si="10"/>
        <v>0</v>
      </c>
      <c r="AL54" s="59">
        <f t="shared" si="10"/>
        <v>0</v>
      </c>
      <c r="AM54" s="59">
        <f t="shared" si="10"/>
        <v>0</v>
      </c>
      <c r="AN54" s="59">
        <f t="shared" si="10"/>
        <v>0</v>
      </c>
    </row>
    <row r="55" spans="1:40" ht="95.25" customHeight="1" x14ac:dyDescent="0.25">
      <c r="A55" s="45" t="s">
        <v>110</v>
      </c>
      <c r="B55" s="45" t="str">
        <f>'[8]149'!B30</f>
        <v xml:space="preserve">Картриджи для принтеров и др.расходный материал для компьютерной техники (тонеры, краска, бумага для принтеров и копировальных аппаратов и др.) </v>
      </c>
      <c r="C55" s="45"/>
      <c r="D55" s="45"/>
      <c r="E55" s="45"/>
      <c r="F55" s="45"/>
      <c r="G55" s="8">
        <v>28931.455000000002</v>
      </c>
      <c r="H55" s="8">
        <f t="shared" si="5"/>
        <v>0</v>
      </c>
      <c r="I55" s="11"/>
      <c r="J55" s="11"/>
      <c r="K55" s="11"/>
      <c r="L55" s="11">
        <f t="shared" si="6"/>
        <v>28931.455000000002</v>
      </c>
      <c r="M55" s="55">
        <v>28931.455000000002</v>
      </c>
      <c r="N55" s="55">
        <f t="shared" si="2"/>
        <v>5123</v>
      </c>
      <c r="O55" s="61">
        <v>5123</v>
      </c>
      <c r="P55" s="61"/>
      <c r="Q55" s="61"/>
      <c r="R55" s="61">
        <f t="shared" si="7"/>
        <v>34054.455000000002</v>
      </c>
      <c r="S55" s="123">
        <f t="shared" si="8"/>
        <v>0</v>
      </c>
      <c r="T55" s="123">
        <f t="shared" si="8"/>
        <v>5123</v>
      </c>
      <c r="U55" s="123">
        <f t="shared" si="8"/>
        <v>0</v>
      </c>
      <c r="V55" s="123">
        <f t="shared" si="8"/>
        <v>5123</v>
      </c>
      <c r="W55" s="123">
        <f t="shared" si="8"/>
        <v>0</v>
      </c>
      <c r="X55" s="10">
        <f t="shared" si="12"/>
        <v>28931.455000000002</v>
      </c>
      <c r="Y55" s="11">
        <f t="shared" si="13"/>
        <v>5123</v>
      </c>
      <c r="Z55" s="11"/>
      <c r="AA55" s="10">
        <v>5123</v>
      </c>
      <c r="AB55" s="125"/>
      <c r="AC55" s="8">
        <f>X55+Y55</f>
        <v>34054.455000000002</v>
      </c>
      <c r="AD55" s="8">
        <f t="shared" si="4"/>
        <v>0</v>
      </c>
      <c r="AE55" s="8">
        <f t="shared" si="4"/>
        <v>5123</v>
      </c>
      <c r="AF55" s="8">
        <f t="shared" si="4"/>
        <v>0</v>
      </c>
      <c r="AG55" s="8">
        <f t="shared" si="4"/>
        <v>5123</v>
      </c>
      <c r="AH55" s="8">
        <f t="shared" si="4"/>
        <v>0</v>
      </c>
      <c r="AI55" s="46">
        <f t="shared" si="10"/>
        <v>0</v>
      </c>
      <c r="AJ55" s="46">
        <f t="shared" si="10"/>
        <v>0</v>
      </c>
      <c r="AK55" s="58">
        <f t="shared" si="10"/>
        <v>-5123</v>
      </c>
      <c r="AL55" s="59">
        <f t="shared" si="10"/>
        <v>5123</v>
      </c>
      <c r="AM55" s="59">
        <f t="shared" si="10"/>
        <v>0</v>
      </c>
      <c r="AN55" s="59">
        <f t="shared" si="10"/>
        <v>0</v>
      </c>
    </row>
    <row r="56" spans="1:40" ht="42" customHeight="1" x14ac:dyDescent="0.25">
      <c r="A56" s="45" t="s">
        <v>111</v>
      </c>
      <c r="B56" s="45" t="s">
        <v>294</v>
      </c>
      <c r="C56" s="45"/>
      <c r="D56" s="45"/>
      <c r="E56" s="45"/>
      <c r="F56" s="45"/>
      <c r="G56" s="8"/>
      <c r="H56" s="8"/>
      <c r="I56" s="11"/>
      <c r="J56" s="11"/>
      <c r="K56" s="11"/>
      <c r="L56" s="11"/>
      <c r="M56" s="55"/>
      <c r="N56" s="55"/>
      <c r="O56" s="61"/>
      <c r="P56" s="61"/>
      <c r="Q56" s="61"/>
      <c r="R56" s="61"/>
      <c r="S56" s="123">
        <f t="shared" si="8"/>
        <v>0</v>
      </c>
      <c r="T56" s="123">
        <f t="shared" si="8"/>
        <v>0</v>
      </c>
      <c r="U56" s="123">
        <f t="shared" si="8"/>
        <v>0</v>
      </c>
      <c r="V56" s="123">
        <f t="shared" si="8"/>
        <v>0</v>
      </c>
      <c r="W56" s="123">
        <f t="shared" si="8"/>
        <v>0</v>
      </c>
      <c r="X56" s="10">
        <f t="shared" si="12"/>
        <v>0</v>
      </c>
      <c r="Y56" s="11">
        <f t="shared" si="13"/>
        <v>0</v>
      </c>
      <c r="Z56" s="11">
        <f>O56</f>
        <v>0</v>
      </c>
      <c r="AA56" s="10">
        <f>P56</f>
        <v>0</v>
      </c>
      <c r="AB56" s="125"/>
      <c r="AC56" s="8">
        <f t="shared" si="11"/>
        <v>0</v>
      </c>
      <c r="AD56" s="8">
        <f t="shared" si="4"/>
        <v>0</v>
      </c>
      <c r="AE56" s="8">
        <f t="shared" si="4"/>
        <v>0</v>
      </c>
      <c r="AF56" s="8">
        <f t="shared" si="4"/>
        <v>0</v>
      </c>
      <c r="AG56" s="8">
        <f t="shared" si="4"/>
        <v>0</v>
      </c>
      <c r="AH56" s="8">
        <f t="shared" si="4"/>
        <v>0</v>
      </c>
      <c r="AI56" s="46">
        <f t="shared" si="10"/>
        <v>0</v>
      </c>
      <c r="AJ56" s="46">
        <f t="shared" si="10"/>
        <v>0</v>
      </c>
      <c r="AK56" s="58">
        <f t="shared" si="10"/>
        <v>0</v>
      </c>
      <c r="AL56" s="59">
        <f t="shared" si="10"/>
        <v>0</v>
      </c>
      <c r="AM56" s="59">
        <f t="shared" si="10"/>
        <v>0</v>
      </c>
      <c r="AN56" s="59">
        <f t="shared" si="10"/>
        <v>0</v>
      </c>
    </row>
    <row r="57" spans="1:40" s="42" customFormat="1" ht="29.25" customHeight="1" x14ac:dyDescent="0.25">
      <c r="A57" s="40">
        <v>150</v>
      </c>
      <c r="B57" s="40" t="s">
        <v>29</v>
      </c>
      <c r="C57" s="40"/>
      <c r="D57" s="40"/>
      <c r="E57" s="40"/>
      <c r="F57" s="40"/>
      <c r="G57" s="14">
        <f>G58+G59+G60</f>
        <v>242235</v>
      </c>
      <c r="H57" s="14">
        <f t="shared" si="5"/>
        <v>47622</v>
      </c>
      <c r="I57" s="14">
        <f>I58+I59+I60</f>
        <v>19056</v>
      </c>
      <c r="J57" s="14">
        <f>J58+J59+J60</f>
        <v>28566</v>
      </c>
      <c r="K57" s="14">
        <f>K58+K59+K60</f>
        <v>0</v>
      </c>
      <c r="L57" s="14">
        <f t="shared" si="6"/>
        <v>289857</v>
      </c>
      <c r="M57" s="14">
        <f>M58+M59+M60</f>
        <v>242235</v>
      </c>
      <c r="N57" s="14">
        <f t="shared" si="2"/>
        <v>47622</v>
      </c>
      <c r="O57" s="14">
        <f>O58+O59+O60</f>
        <v>19056</v>
      </c>
      <c r="P57" s="14">
        <f>P58+P59+P60</f>
        <v>28566</v>
      </c>
      <c r="Q57" s="14">
        <f>Q58+Q59+Q60</f>
        <v>0</v>
      </c>
      <c r="R57" s="14">
        <f t="shared" si="7"/>
        <v>289857</v>
      </c>
      <c r="S57" s="123">
        <f t="shared" si="8"/>
        <v>0</v>
      </c>
      <c r="T57" s="123">
        <f t="shared" si="8"/>
        <v>0</v>
      </c>
      <c r="U57" s="123">
        <f t="shared" si="8"/>
        <v>0</v>
      </c>
      <c r="V57" s="123">
        <f t="shared" si="8"/>
        <v>0</v>
      </c>
      <c r="W57" s="123">
        <f t="shared" si="8"/>
        <v>0</v>
      </c>
      <c r="X57" s="14">
        <f>X58+X59+X60</f>
        <v>242235</v>
      </c>
      <c r="Y57" s="14">
        <f t="shared" ref="Y57:Y81" si="16">Z57+AA57</f>
        <v>47622</v>
      </c>
      <c r="Z57" s="14">
        <f>Z58+Z59+Z60</f>
        <v>19056</v>
      </c>
      <c r="AA57" s="14">
        <f>AA58+AA59+AA60</f>
        <v>28566</v>
      </c>
      <c r="AB57" s="14">
        <f>AB58+AB59+AB60</f>
        <v>0</v>
      </c>
      <c r="AC57" s="14">
        <f t="shared" si="11"/>
        <v>289857</v>
      </c>
      <c r="AD57" s="14">
        <f t="shared" si="4"/>
        <v>0</v>
      </c>
      <c r="AE57" s="14">
        <f t="shared" si="4"/>
        <v>0</v>
      </c>
      <c r="AF57" s="14">
        <f t="shared" si="4"/>
        <v>0</v>
      </c>
      <c r="AG57" s="14">
        <f t="shared" si="4"/>
        <v>0</v>
      </c>
      <c r="AH57" s="14">
        <f t="shared" si="4"/>
        <v>0</v>
      </c>
      <c r="AI57" s="38">
        <f t="shared" si="10"/>
        <v>0</v>
      </c>
      <c r="AJ57" s="38">
        <f t="shared" si="10"/>
        <v>0</v>
      </c>
      <c r="AK57" s="38">
        <f t="shared" si="10"/>
        <v>0</v>
      </c>
      <c r="AL57" s="41">
        <f t="shared" si="10"/>
        <v>0</v>
      </c>
      <c r="AM57" s="41">
        <f t="shared" si="10"/>
        <v>0</v>
      </c>
      <c r="AN57" s="41">
        <f t="shared" si="10"/>
        <v>0</v>
      </c>
    </row>
    <row r="58" spans="1:40" s="4" customFormat="1" x14ac:dyDescent="0.25">
      <c r="A58" s="45" t="s">
        <v>112</v>
      </c>
      <c r="B58" s="45" t="s">
        <v>30</v>
      </c>
      <c r="C58" s="45"/>
      <c r="D58" s="45"/>
      <c r="E58" s="45"/>
      <c r="F58" s="45"/>
      <c r="G58" s="8">
        <v>29791</v>
      </c>
      <c r="H58" s="8">
        <f t="shared" si="5"/>
        <v>9016</v>
      </c>
      <c r="I58" s="8">
        <v>3513</v>
      </c>
      <c r="J58" s="8">
        <v>5503</v>
      </c>
      <c r="K58" s="8"/>
      <c r="L58" s="8">
        <f t="shared" si="6"/>
        <v>38807</v>
      </c>
      <c r="M58" s="8">
        <v>29791</v>
      </c>
      <c r="N58" s="8">
        <f t="shared" si="2"/>
        <v>9016</v>
      </c>
      <c r="O58" s="8">
        <v>3513</v>
      </c>
      <c r="P58" s="8">
        <v>5503</v>
      </c>
      <c r="Q58" s="8"/>
      <c r="R58" s="8">
        <f t="shared" si="7"/>
        <v>38807</v>
      </c>
      <c r="S58" s="123">
        <f t="shared" si="8"/>
        <v>0</v>
      </c>
      <c r="T58" s="123">
        <f t="shared" si="8"/>
        <v>0</v>
      </c>
      <c r="U58" s="123">
        <f t="shared" si="8"/>
        <v>0</v>
      </c>
      <c r="V58" s="123">
        <f t="shared" si="8"/>
        <v>0</v>
      </c>
      <c r="W58" s="123">
        <f t="shared" si="8"/>
        <v>0</v>
      </c>
      <c r="X58" s="8">
        <v>29791</v>
      </c>
      <c r="Y58" s="8">
        <f t="shared" si="16"/>
        <v>9016</v>
      </c>
      <c r="Z58" s="8">
        <v>3513</v>
      </c>
      <c r="AA58" s="8">
        <v>5503</v>
      </c>
      <c r="AB58" s="125"/>
      <c r="AC58" s="8">
        <f>X58+Y58</f>
        <v>38807</v>
      </c>
      <c r="AD58" s="8">
        <f t="shared" si="4"/>
        <v>0</v>
      </c>
      <c r="AE58" s="8">
        <f t="shared" si="4"/>
        <v>0</v>
      </c>
      <c r="AF58" s="8">
        <f t="shared" si="4"/>
        <v>0</v>
      </c>
      <c r="AG58" s="8">
        <f t="shared" si="4"/>
        <v>0</v>
      </c>
      <c r="AH58" s="8">
        <f t="shared" si="4"/>
        <v>0</v>
      </c>
      <c r="AI58" s="46">
        <f t="shared" si="10"/>
        <v>0</v>
      </c>
      <c r="AJ58" s="46">
        <f t="shared" si="10"/>
        <v>0</v>
      </c>
      <c r="AK58" s="46">
        <f t="shared" si="10"/>
        <v>0</v>
      </c>
      <c r="AL58" s="47">
        <f t="shared" si="10"/>
        <v>0</v>
      </c>
      <c r="AM58" s="47">
        <f t="shared" si="10"/>
        <v>0</v>
      </c>
      <c r="AN58" s="47">
        <f t="shared" si="10"/>
        <v>0</v>
      </c>
    </row>
    <row r="59" spans="1:40" s="4" customFormat="1" x14ac:dyDescent="0.25">
      <c r="A59" s="45" t="s">
        <v>113</v>
      </c>
      <c r="B59" s="45" t="s">
        <v>31</v>
      </c>
      <c r="C59" s="45"/>
      <c r="D59" s="45"/>
      <c r="E59" s="45"/>
      <c r="F59" s="45"/>
      <c r="G59" s="8">
        <f>'[8]151 электр'!$E$31</f>
        <v>124344</v>
      </c>
      <c r="H59" s="8">
        <f t="shared" si="5"/>
        <v>31086.000000000004</v>
      </c>
      <c r="I59" s="8">
        <v>15543.000000000002</v>
      </c>
      <c r="J59" s="8">
        <v>15543.000000000002</v>
      </c>
      <c r="K59" s="8"/>
      <c r="L59" s="8">
        <f t="shared" si="6"/>
        <v>155430</v>
      </c>
      <c r="M59" s="8">
        <f>'[8]151 электр'!$E$31</f>
        <v>124344</v>
      </c>
      <c r="N59" s="8">
        <f t="shared" si="2"/>
        <v>31086.000000000004</v>
      </c>
      <c r="O59" s="8">
        <v>15543.000000000002</v>
      </c>
      <c r="P59" s="8">
        <v>15543.000000000002</v>
      </c>
      <c r="Q59" s="8"/>
      <c r="R59" s="8">
        <f t="shared" si="7"/>
        <v>155430</v>
      </c>
      <c r="S59" s="123">
        <f t="shared" si="8"/>
        <v>0</v>
      </c>
      <c r="T59" s="123">
        <f t="shared" si="8"/>
        <v>0</v>
      </c>
      <c r="U59" s="123">
        <f t="shared" si="8"/>
        <v>0</v>
      </c>
      <c r="V59" s="123">
        <f t="shared" si="8"/>
        <v>0</v>
      </c>
      <c r="W59" s="123">
        <f t="shared" si="8"/>
        <v>0</v>
      </c>
      <c r="X59" s="8">
        <f>'[8]151 электр'!$E$31</f>
        <v>124344</v>
      </c>
      <c r="Y59" s="8">
        <f t="shared" si="16"/>
        <v>31086</v>
      </c>
      <c r="Z59" s="8">
        <v>15543</v>
      </c>
      <c r="AA59" s="8">
        <v>15543.000000000002</v>
      </c>
      <c r="AB59" s="125"/>
      <c r="AC59" s="8">
        <f t="shared" si="11"/>
        <v>155430</v>
      </c>
      <c r="AD59" s="8">
        <f t="shared" si="4"/>
        <v>0</v>
      </c>
      <c r="AE59" s="8">
        <f t="shared" si="4"/>
        <v>0</v>
      </c>
      <c r="AF59" s="8">
        <f t="shared" si="4"/>
        <v>0</v>
      </c>
      <c r="AG59" s="8">
        <f t="shared" si="4"/>
        <v>0</v>
      </c>
      <c r="AH59" s="8">
        <f t="shared" si="4"/>
        <v>0</v>
      </c>
      <c r="AI59" s="46">
        <f t="shared" si="10"/>
        <v>0</v>
      </c>
      <c r="AJ59" s="46">
        <f t="shared" si="10"/>
        <v>0</v>
      </c>
      <c r="AK59" s="46">
        <f t="shared" si="10"/>
        <v>0</v>
      </c>
      <c r="AL59" s="47">
        <f t="shared" si="10"/>
        <v>0</v>
      </c>
      <c r="AM59" s="47">
        <f t="shared" si="10"/>
        <v>0</v>
      </c>
      <c r="AN59" s="47">
        <f t="shared" si="10"/>
        <v>0</v>
      </c>
    </row>
    <row r="60" spans="1:40" s="4" customFormat="1" x14ac:dyDescent="0.25">
      <c r="A60" s="45" t="s">
        <v>114</v>
      </c>
      <c r="B60" s="45" t="s">
        <v>32</v>
      </c>
      <c r="C60" s="45"/>
      <c r="D60" s="45"/>
      <c r="E60" s="45"/>
      <c r="F60" s="45"/>
      <c r="G60" s="8">
        <f>'[8]151 тепло'!$E$29</f>
        <v>88100</v>
      </c>
      <c r="H60" s="8">
        <f t="shared" si="5"/>
        <v>7520</v>
      </c>
      <c r="I60" s="8">
        <v>0</v>
      </c>
      <c r="J60" s="8">
        <v>7520</v>
      </c>
      <c r="K60" s="8"/>
      <c r="L60" s="8">
        <f t="shared" si="6"/>
        <v>95620</v>
      </c>
      <c r="M60" s="8">
        <f>'[8]151 тепло'!$E$29</f>
        <v>88100</v>
      </c>
      <c r="N60" s="8">
        <f t="shared" si="2"/>
        <v>7520</v>
      </c>
      <c r="O60" s="8">
        <v>0</v>
      </c>
      <c r="P60" s="8">
        <v>7520</v>
      </c>
      <c r="Q60" s="8"/>
      <c r="R60" s="8">
        <f t="shared" si="7"/>
        <v>95620</v>
      </c>
      <c r="S60" s="123">
        <f t="shared" si="8"/>
        <v>0</v>
      </c>
      <c r="T60" s="123">
        <f t="shared" si="8"/>
        <v>0</v>
      </c>
      <c r="U60" s="123">
        <f t="shared" si="8"/>
        <v>0</v>
      </c>
      <c r="V60" s="123">
        <f t="shared" si="8"/>
        <v>0</v>
      </c>
      <c r="W60" s="123">
        <f t="shared" si="8"/>
        <v>0</v>
      </c>
      <c r="X60" s="8">
        <f>'[8]151 тепло'!$E$29</f>
        <v>88100</v>
      </c>
      <c r="Y60" s="8">
        <f t="shared" si="16"/>
        <v>7520</v>
      </c>
      <c r="Z60" s="8">
        <v>0</v>
      </c>
      <c r="AA60" s="151">
        <v>7520</v>
      </c>
      <c r="AB60" s="125"/>
      <c r="AC60" s="8">
        <f>X60+Y60</f>
        <v>95620</v>
      </c>
      <c r="AD60" s="8">
        <f t="shared" si="4"/>
        <v>0</v>
      </c>
      <c r="AE60" s="8">
        <f t="shared" si="4"/>
        <v>0</v>
      </c>
      <c r="AF60" s="8">
        <f t="shared" si="4"/>
        <v>0</v>
      </c>
      <c r="AG60" s="8">
        <f t="shared" si="4"/>
        <v>0</v>
      </c>
      <c r="AH60" s="8">
        <f t="shared" si="4"/>
        <v>0</v>
      </c>
      <c r="AI60" s="46">
        <f t="shared" si="10"/>
        <v>0</v>
      </c>
      <c r="AJ60" s="46">
        <f t="shared" si="10"/>
        <v>0</v>
      </c>
      <c r="AK60" s="46">
        <f t="shared" si="10"/>
        <v>0</v>
      </c>
      <c r="AL60" s="47">
        <f t="shared" si="10"/>
        <v>0</v>
      </c>
      <c r="AM60" s="47">
        <f t="shared" si="10"/>
        <v>0</v>
      </c>
      <c r="AN60" s="47">
        <f t="shared" si="10"/>
        <v>0</v>
      </c>
    </row>
    <row r="61" spans="1:40" s="63" customFormat="1" ht="27.75" customHeight="1" x14ac:dyDescent="0.25">
      <c r="A61" s="40">
        <v>152</v>
      </c>
      <c r="B61" s="40" t="s">
        <v>33</v>
      </c>
      <c r="C61" s="40"/>
      <c r="D61" s="40"/>
      <c r="E61" s="40"/>
      <c r="F61" s="40"/>
      <c r="G61" s="14">
        <f>SUM(G62:G75)</f>
        <v>12967.86256</v>
      </c>
      <c r="H61" s="14">
        <f>I61+J61</f>
        <v>3364</v>
      </c>
      <c r="I61" s="14">
        <f>SUM(I62:I81)</f>
        <v>2582</v>
      </c>
      <c r="J61" s="14">
        <f>SUM(J62:J81)</f>
        <v>782</v>
      </c>
      <c r="K61" s="14">
        <f>SUM(K62:K81)</f>
        <v>0</v>
      </c>
      <c r="L61" s="14">
        <f>G61+H61</f>
        <v>16331.86256</v>
      </c>
      <c r="M61" s="14">
        <f>SUM(M62:M81)</f>
        <v>17679.862560000001</v>
      </c>
      <c r="N61" s="14">
        <f t="shared" si="2"/>
        <v>6264</v>
      </c>
      <c r="O61" s="14">
        <f>SUM(O62:O81)</f>
        <v>5482</v>
      </c>
      <c r="P61" s="14">
        <f>SUM(P62:P75)</f>
        <v>782</v>
      </c>
      <c r="Q61" s="14">
        <f>SUM(Q62:Q75)</f>
        <v>0</v>
      </c>
      <c r="R61" s="14">
        <f t="shared" si="7"/>
        <v>23943.862560000001</v>
      </c>
      <c r="S61" s="123">
        <f t="shared" si="8"/>
        <v>4729.0000000000018</v>
      </c>
      <c r="T61" s="123">
        <f t="shared" si="8"/>
        <v>2900</v>
      </c>
      <c r="U61" s="123">
        <f t="shared" si="8"/>
        <v>320</v>
      </c>
      <c r="V61" s="123">
        <f t="shared" si="8"/>
        <v>2580</v>
      </c>
      <c r="W61" s="123">
        <f t="shared" si="8"/>
        <v>0</v>
      </c>
      <c r="X61" s="14">
        <f>SUM(X62:X81)</f>
        <v>17696.862560000001</v>
      </c>
      <c r="Y61" s="14">
        <f t="shared" si="16"/>
        <v>6264</v>
      </c>
      <c r="Z61" s="14">
        <f>SUM(Z62:Z81)</f>
        <v>2902</v>
      </c>
      <c r="AA61" s="14">
        <f>SUM(AA62:AA81)</f>
        <v>3362</v>
      </c>
      <c r="AB61" s="14">
        <f>SUM(AB62:AB75)</f>
        <v>0</v>
      </c>
      <c r="AC61" s="14">
        <f t="shared" si="11"/>
        <v>23960.862560000001</v>
      </c>
      <c r="AD61" s="14">
        <f t="shared" si="4"/>
        <v>4729.0000000000018</v>
      </c>
      <c r="AE61" s="14">
        <f t="shared" si="4"/>
        <v>2900</v>
      </c>
      <c r="AF61" s="14">
        <f t="shared" si="4"/>
        <v>320</v>
      </c>
      <c r="AG61" s="14">
        <f t="shared" si="4"/>
        <v>2580</v>
      </c>
      <c r="AH61" s="14">
        <f t="shared" si="4"/>
        <v>0</v>
      </c>
      <c r="AI61" s="38">
        <f t="shared" si="10"/>
        <v>17</v>
      </c>
      <c r="AJ61" s="38">
        <f t="shared" si="10"/>
        <v>0</v>
      </c>
      <c r="AK61" s="38">
        <f t="shared" si="10"/>
        <v>-2580</v>
      </c>
      <c r="AL61" s="62">
        <f t="shared" si="10"/>
        <v>2580</v>
      </c>
      <c r="AM61" s="62">
        <f t="shared" si="10"/>
        <v>0</v>
      </c>
      <c r="AN61" s="62">
        <f t="shared" si="10"/>
        <v>17</v>
      </c>
    </row>
    <row r="62" spans="1:40" s="69" customFormat="1" ht="27.75" customHeight="1" x14ac:dyDescent="0.25">
      <c r="A62" s="131" t="s">
        <v>433</v>
      </c>
      <c r="B62" s="64" t="s">
        <v>295</v>
      </c>
      <c r="C62" s="64"/>
      <c r="D62" s="64"/>
      <c r="E62" s="64"/>
      <c r="F62" s="64"/>
      <c r="G62" s="65"/>
      <c r="H62" s="66">
        <f t="shared" si="5"/>
        <v>3364</v>
      </c>
      <c r="I62" s="66">
        <v>2582</v>
      </c>
      <c r="J62" s="66">
        <v>782</v>
      </c>
      <c r="K62" s="65"/>
      <c r="L62" s="10">
        <f t="shared" si="6"/>
        <v>3364</v>
      </c>
      <c r="M62" s="65"/>
      <c r="N62" s="66">
        <f t="shared" si="2"/>
        <v>3364</v>
      </c>
      <c r="O62" s="66">
        <v>2582</v>
      </c>
      <c r="P62" s="66">
        <v>782</v>
      </c>
      <c r="Q62" s="65"/>
      <c r="R62" s="8">
        <f t="shared" si="7"/>
        <v>3364</v>
      </c>
      <c r="S62" s="123">
        <f t="shared" si="8"/>
        <v>0</v>
      </c>
      <c r="T62" s="123">
        <f t="shared" si="8"/>
        <v>0</v>
      </c>
      <c r="U62" s="123">
        <f t="shared" si="8"/>
        <v>-900</v>
      </c>
      <c r="V62" s="123">
        <f t="shared" si="8"/>
        <v>900</v>
      </c>
      <c r="W62" s="123">
        <f t="shared" si="8"/>
        <v>0</v>
      </c>
      <c r="X62" s="65"/>
      <c r="Y62" s="66">
        <f t="shared" si="16"/>
        <v>3364</v>
      </c>
      <c r="Z62" s="66">
        <v>1682</v>
      </c>
      <c r="AA62" s="66">
        <v>1682</v>
      </c>
      <c r="AB62" s="65"/>
      <c r="AC62" s="8">
        <f t="shared" si="11"/>
        <v>3364</v>
      </c>
      <c r="AD62" s="8">
        <f t="shared" si="4"/>
        <v>0</v>
      </c>
      <c r="AE62" s="8">
        <f t="shared" si="4"/>
        <v>0</v>
      </c>
      <c r="AF62" s="8">
        <f t="shared" si="4"/>
        <v>-900</v>
      </c>
      <c r="AG62" s="8">
        <f t="shared" si="4"/>
        <v>900</v>
      </c>
      <c r="AH62" s="8">
        <f t="shared" si="4"/>
        <v>0</v>
      </c>
      <c r="AI62" s="67">
        <f t="shared" si="10"/>
        <v>0</v>
      </c>
      <c r="AJ62" s="67">
        <f t="shared" si="10"/>
        <v>0</v>
      </c>
      <c r="AK62" s="67">
        <f t="shared" si="10"/>
        <v>-900</v>
      </c>
      <c r="AL62" s="68">
        <f t="shared" si="10"/>
        <v>900</v>
      </c>
      <c r="AM62" s="68">
        <f t="shared" si="10"/>
        <v>0</v>
      </c>
      <c r="AN62" s="68">
        <f t="shared" si="10"/>
        <v>0</v>
      </c>
    </row>
    <row r="63" spans="1:40" s="69" customFormat="1" ht="27.75" customHeight="1" x14ac:dyDescent="0.25">
      <c r="A63" s="131" t="s">
        <v>434</v>
      </c>
      <c r="B63" s="64" t="s">
        <v>296</v>
      </c>
      <c r="C63" s="64"/>
      <c r="D63" s="64"/>
      <c r="E63" s="64"/>
      <c r="F63" s="64"/>
      <c r="G63" s="8">
        <v>1008</v>
      </c>
      <c r="H63" s="66">
        <f t="shared" si="5"/>
        <v>0</v>
      </c>
      <c r="I63" s="65"/>
      <c r="J63" s="65"/>
      <c r="K63" s="65"/>
      <c r="L63" s="10">
        <f t="shared" si="6"/>
        <v>1008</v>
      </c>
      <c r="M63" s="8">
        <v>1008</v>
      </c>
      <c r="N63" s="66">
        <f t="shared" si="2"/>
        <v>0</v>
      </c>
      <c r="O63" s="65"/>
      <c r="P63" s="65"/>
      <c r="Q63" s="65"/>
      <c r="R63" s="8">
        <f t="shared" si="7"/>
        <v>1008</v>
      </c>
      <c r="S63" s="123">
        <f t="shared" si="8"/>
        <v>0</v>
      </c>
      <c r="T63" s="123">
        <f t="shared" si="8"/>
        <v>0</v>
      </c>
      <c r="U63" s="123">
        <f t="shared" si="8"/>
        <v>0</v>
      </c>
      <c r="V63" s="123">
        <f t="shared" si="8"/>
        <v>0</v>
      </c>
      <c r="W63" s="123">
        <f t="shared" si="8"/>
        <v>0</v>
      </c>
      <c r="X63" s="8">
        <v>1008</v>
      </c>
      <c r="Y63" s="66">
        <f t="shared" si="16"/>
        <v>0</v>
      </c>
      <c r="Z63" s="65"/>
      <c r="AA63" s="65"/>
      <c r="AB63" s="65"/>
      <c r="AC63" s="8">
        <f t="shared" si="11"/>
        <v>1008</v>
      </c>
      <c r="AD63" s="8">
        <f t="shared" si="4"/>
        <v>0</v>
      </c>
      <c r="AE63" s="8">
        <f t="shared" si="4"/>
        <v>0</v>
      </c>
      <c r="AF63" s="8">
        <f t="shared" si="4"/>
        <v>0</v>
      </c>
      <c r="AG63" s="8">
        <f t="shared" si="4"/>
        <v>0</v>
      </c>
      <c r="AH63" s="8">
        <f t="shared" si="4"/>
        <v>0</v>
      </c>
      <c r="AI63" s="67">
        <f t="shared" si="10"/>
        <v>0</v>
      </c>
      <c r="AJ63" s="67">
        <f t="shared" si="10"/>
        <v>0</v>
      </c>
      <c r="AK63" s="67">
        <f t="shared" si="10"/>
        <v>0</v>
      </c>
      <c r="AL63" s="68">
        <f t="shared" si="10"/>
        <v>0</v>
      </c>
      <c r="AM63" s="68">
        <f t="shared" si="10"/>
        <v>0</v>
      </c>
      <c r="AN63" s="68">
        <f t="shared" si="10"/>
        <v>0</v>
      </c>
    </row>
    <row r="64" spans="1:40" s="69" customFormat="1" ht="27.75" customHeight="1" x14ac:dyDescent="0.25">
      <c r="A64" s="131" t="s">
        <v>435</v>
      </c>
      <c r="B64" s="64" t="s">
        <v>297</v>
      </c>
      <c r="C64" s="64"/>
      <c r="D64" s="64"/>
      <c r="E64" s="64"/>
      <c r="F64" s="64"/>
      <c r="G64" s="65"/>
      <c r="H64" s="132">
        <f t="shared" si="5"/>
        <v>0</v>
      </c>
      <c r="I64" s="65"/>
      <c r="J64" s="65"/>
      <c r="K64" s="65"/>
      <c r="L64" s="10">
        <f t="shared" si="6"/>
        <v>0</v>
      </c>
      <c r="M64" s="65"/>
      <c r="N64" s="132">
        <f t="shared" si="2"/>
        <v>0</v>
      </c>
      <c r="O64" s="65"/>
      <c r="P64" s="65"/>
      <c r="Q64" s="65"/>
      <c r="R64" s="8">
        <f t="shared" si="7"/>
        <v>0</v>
      </c>
      <c r="S64" s="123">
        <f t="shared" ref="S64:W114" si="17">X64-G64</f>
        <v>0</v>
      </c>
      <c r="T64" s="123">
        <f t="shared" si="17"/>
        <v>0</v>
      </c>
      <c r="U64" s="123">
        <f t="shared" si="17"/>
        <v>0</v>
      </c>
      <c r="V64" s="123">
        <f t="shared" si="17"/>
        <v>0</v>
      </c>
      <c r="W64" s="123">
        <f t="shared" si="17"/>
        <v>0</v>
      </c>
      <c r="X64" s="65"/>
      <c r="Y64" s="132">
        <f t="shared" si="16"/>
        <v>0</v>
      </c>
      <c r="Z64" s="65"/>
      <c r="AA64" s="65"/>
      <c r="AB64" s="65"/>
      <c r="AC64" s="8">
        <f t="shared" si="11"/>
        <v>0</v>
      </c>
      <c r="AD64" s="8">
        <f t="shared" si="4"/>
        <v>0</v>
      </c>
      <c r="AE64" s="8">
        <f t="shared" ref="AE64:AH127" si="18">Y64-H64</f>
        <v>0</v>
      </c>
      <c r="AF64" s="8">
        <f t="shared" si="18"/>
        <v>0</v>
      </c>
      <c r="AG64" s="8">
        <f t="shared" si="18"/>
        <v>0</v>
      </c>
      <c r="AH64" s="8">
        <f t="shared" si="18"/>
        <v>0</v>
      </c>
      <c r="AI64" s="67">
        <f t="shared" si="10"/>
        <v>0</v>
      </c>
      <c r="AJ64" s="67">
        <f t="shared" si="10"/>
        <v>0</v>
      </c>
      <c r="AK64" s="67">
        <f t="shared" si="10"/>
        <v>0</v>
      </c>
      <c r="AL64" s="68">
        <f t="shared" si="10"/>
        <v>0</v>
      </c>
      <c r="AM64" s="68">
        <f t="shared" si="10"/>
        <v>0</v>
      </c>
      <c r="AN64" s="68">
        <f t="shared" si="10"/>
        <v>0</v>
      </c>
    </row>
    <row r="65" spans="1:40" s="69" customFormat="1" ht="27.75" customHeight="1" x14ac:dyDescent="0.25">
      <c r="A65" s="131" t="s">
        <v>436</v>
      </c>
      <c r="B65" s="64" t="s">
        <v>298</v>
      </c>
      <c r="C65" s="64"/>
      <c r="D65" s="64"/>
      <c r="E65" s="64"/>
      <c r="F65" s="64"/>
      <c r="G65" s="65"/>
      <c r="H65" s="132">
        <f t="shared" si="5"/>
        <v>0</v>
      </c>
      <c r="I65" s="65"/>
      <c r="J65" s="65"/>
      <c r="K65" s="65"/>
      <c r="L65" s="10">
        <f t="shared" si="6"/>
        <v>0</v>
      </c>
      <c r="M65" s="65"/>
      <c r="N65" s="132">
        <f t="shared" si="2"/>
        <v>0</v>
      </c>
      <c r="O65" s="65"/>
      <c r="P65" s="65"/>
      <c r="Q65" s="65"/>
      <c r="R65" s="8">
        <f t="shared" si="7"/>
        <v>0</v>
      </c>
      <c r="S65" s="123">
        <f t="shared" si="17"/>
        <v>0</v>
      </c>
      <c r="T65" s="123">
        <f t="shared" si="17"/>
        <v>0</v>
      </c>
      <c r="U65" s="123">
        <f t="shared" si="17"/>
        <v>0</v>
      </c>
      <c r="V65" s="123">
        <f t="shared" si="17"/>
        <v>0</v>
      </c>
      <c r="W65" s="123">
        <f t="shared" si="17"/>
        <v>0</v>
      </c>
      <c r="X65" s="65"/>
      <c r="Y65" s="132">
        <f t="shared" si="16"/>
        <v>0</v>
      </c>
      <c r="Z65" s="65"/>
      <c r="AA65" s="65"/>
      <c r="AB65" s="65"/>
      <c r="AC65" s="8">
        <f t="shared" si="11"/>
        <v>0</v>
      </c>
      <c r="AD65" s="8">
        <f t="shared" ref="AD65:AD96" si="19">X65-G65</f>
        <v>0</v>
      </c>
      <c r="AE65" s="8">
        <f t="shared" si="18"/>
        <v>0</v>
      </c>
      <c r="AF65" s="8">
        <f t="shared" si="18"/>
        <v>0</v>
      </c>
      <c r="AG65" s="8">
        <f t="shared" si="18"/>
        <v>0</v>
      </c>
      <c r="AH65" s="8">
        <f t="shared" si="18"/>
        <v>0</v>
      </c>
      <c r="AI65" s="67">
        <f t="shared" si="10"/>
        <v>0</v>
      </c>
      <c r="AJ65" s="67">
        <f t="shared" si="10"/>
        <v>0</v>
      </c>
      <c r="AK65" s="67">
        <f t="shared" si="10"/>
        <v>0</v>
      </c>
      <c r="AL65" s="68">
        <f t="shared" si="10"/>
        <v>0</v>
      </c>
      <c r="AM65" s="68">
        <f t="shared" si="10"/>
        <v>0</v>
      </c>
      <c r="AN65" s="68">
        <f t="shared" si="10"/>
        <v>0</v>
      </c>
    </row>
    <row r="66" spans="1:40" s="69" customFormat="1" ht="27.75" customHeight="1" x14ac:dyDescent="0.25">
      <c r="A66" s="131" t="s">
        <v>437</v>
      </c>
      <c r="B66" s="64" t="s">
        <v>299</v>
      </c>
      <c r="C66" s="64"/>
      <c r="D66" s="64"/>
      <c r="E66" s="64"/>
      <c r="F66" s="64"/>
      <c r="G66" s="65"/>
      <c r="H66" s="132">
        <f t="shared" si="5"/>
        <v>0</v>
      </c>
      <c r="I66" s="65"/>
      <c r="J66" s="65"/>
      <c r="K66" s="65"/>
      <c r="L66" s="10">
        <f t="shared" si="6"/>
        <v>0</v>
      </c>
      <c r="M66" s="65"/>
      <c r="N66" s="132">
        <f t="shared" si="2"/>
        <v>0</v>
      </c>
      <c r="O66" s="65"/>
      <c r="P66" s="65"/>
      <c r="Q66" s="65"/>
      <c r="R66" s="8">
        <f t="shared" si="7"/>
        <v>0</v>
      </c>
      <c r="S66" s="123">
        <f t="shared" si="17"/>
        <v>0</v>
      </c>
      <c r="T66" s="123">
        <f t="shared" si="17"/>
        <v>0</v>
      </c>
      <c r="U66" s="123">
        <f t="shared" si="17"/>
        <v>0</v>
      </c>
      <c r="V66" s="123">
        <f t="shared" si="17"/>
        <v>0</v>
      </c>
      <c r="W66" s="123">
        <f t="shared" si="17"/>
        <v>0</v>
      </c>
      <c r="X66" s="65"/>
      <c r="Y66" s="132">
        <f t="shared" si="16"/>
        <v>0</v>
      </c>
      <c r="Z66" s="65"/>
      <c r="AA66" s="65"/>
      <c r="AB66" s="65"/>
      <c r="AC66" s="8">
        <f t="shared" si="11"/>
        <v>0</v>
      </c>
      <c r="AD66" s="8">
        <f t="shared" si="19"/>
        <v>0</v>
      </c>
      <c r="AE66" s="8">
        <f t="shared" si="18"/>
        <v>0</v>
      </c>
      <c r="AF66" s="8">
        <f t="shared" si="18"/>
        <v>0</v>
      </c>
      <c r="AG66" s="8">
        <f t="shared" si="18"/>
        <v>0</v>
      </c>
      <c r="AH66" s="8">
        <f t="shared" si="18"/>
        <v>0</v>
      </c>
      <c r="AI66" s="67">
        <f t="shared" si="10"/>
        <v>0</v>
      </c>
      <c r="AJ66" s="67">
        <f t="shared" si="10"/>
        <v>0</v>
      </c>
      <c r="AK66" s="67">
        <f t="shared" si="10"/>
        <v>0</v>
      </c>
      <c r="AL66" s="68">
        <f t="shared" si="10"/>
        <v>0</v>
      </c>
      <c r="AM66" s="68">
        <f t="shared" si="10"/>
        <v>0</v>
      </c>
      <c r="AN66" s="68">
        <f t="shared" si="10"/>
        <v>0</v>
      </c>
    </row>
    <row r="67" spans="1:40" s="69" customFormat="1" ht="27.75" customHeight="1" x14ac:dyDescent="0.25">
      <c r="A67" s="131" t="s">
        <v>438</v>
      </c>
      <c r="B67" s="64" t="s">
        <v>300</v>
      </c>
      <c r="C67" s="64"/>
      <c r="D67" s="64"/>
      <c r="E67" s="64"/>
      <c r="F67" s="64"/>
      <c r="G67" s="65"/>
      <c r="H67" s="132">
        <f t="shared" si="5"/>
        <v>0</v>
      </c>
      <c r="I67" s="65"/>
      <c r="J67" s="65"/>
      <c r="K67" s="65"/>
      <c r="L67" s="10">
        <f t="shared" si="6"/>
        <v>0</v>
      </c>
      <c r="M67" s="65"/>
      <c r="N67" s="132">
        <f t="shared" si="2"/>
        <v>0</v>
      </c>
      <c r="O67" s="65"/>
      <c r="P67" s="65"/>
      <c r="Q67" s="65"/>
      <c r="R67" s="8">
        <f t="shared" si="7"/>
        <v>0</v>
      </c>
      <c r="S67" s="123">
        <f t="shared" si="17"/>
        <v>0</v>
      </c>
      <c r="T67" s="123">
        <f t="shared" si="17"/>
        <v>0</v>
      </c>
      <c r="U67" s="123">
        <f t="shared" si="17"/>
        <v>0</v>
      </c>
      <c r="V67" s="123">
        <f t="shared" si="17"/>
        <v>0</v>
      </c>
      <c r="W67" s="123">
        <f t="shared" si="17"/>
        <v>0</v>
      </c>
      <c r="X67" s="65"/>
      <c r="Y67" s="132">
        <f t="shared" si="16"/>
        <v>0</v>
      </c>
      <c r="Z67" s="65"/>
      <c r="AA67" s="65"/>
      <c r="AB67" s="65"/>
      <c r="AC67" s="8">
        <f t="shared" si="11"/>
        <v>0</v>
      </c>
      <c r="AD67" s="8">
        <f t="shared" si="19"/>
        <v>0</v>
      </c>
      <c r="AE67" s="8">
        <f t="shared" si="18"/>
        <v>0</v>
      </c>
      <c r="AF67" s="8">
        <f t="shared" si="18"/>
        <v>0</v>
      </c>
      <c r="AG67" s="8">
        <f t="shared" si="18"/>
        <v>0</v>
      </c>
      <c r="AH67" s="8">
        <f t="shared" si="18"/>
        <v>0</v>
      </c>
      <c r="AI67" s="67">
        <f t="shared" si="10"/>
        <v>0</v>
      </c>
      <c r="AJ67" s="67">
        <f t="shared" si="10"/>
        <v>0</v>
      </c>
      <c r="AK67" s="67">
        <f t="shared" si="10"/>
        <v>0</v>
      </c>
      <c r="AL67" s="68">
        <f t="shared" si="10"/>
        <v>0</v>
      </c>
      <c r="AM67" s="68">
        <f t="shared" si="10"/>
        <v>0</v>
      </c>
      <c r="AN67" s="68">
        <f t="shared" si="10"/>
        <v>0</v>
      </c>
    </row>
    <row r="68" spans="1:40" s="69" customFormat="1" ht="27.75" customHeight="1" x14ac:dyDescent="0.25">
      <c r="A68" s="131" t="s">
        <v>439</v>
      </c>
      <c r="B68" s="64" t="s">
        <v>301</v>
      </c>
      <c r="C68" s="64"/>
      <c r="D68" s="64"/>
      <c r="E68" s="64"/>
      <c r="F68" s="64"/>
      <c r="G68" s="65"/>
      <c r="H68" s="132">
        <f t="shared" si="5"/>
        <v>0</v>
      </c>
      <c r="I68" s="65"/>
      <c r="J68" s="65"/>
      <c r="K68" s="65"/>
      <c r="L68" s="10">
        <f t="shared" si="6"/>
        <v>0</v>
      </c>
      <c r="M68" s="65"/>
      <c r="N68" s="132">
        <f t="shared" si="2"/>
        <v>0</v>
      </c>
      <c r="O68" s="65"/>
      <c r="P68" s="65"/>
      <c r="Q68" s="65"/>
      <c r="R68" s="8">
        <f t="shared" si="7"/>
        <v>0</v>
      </c>
      <c r="S68" s="123">
        <f t="shared" si="17"/>
        <v>0</v>
      </c>
      <c r="T68" s="123">
        <f t="shared" si="17"/>
        <v>0</v>
      </c>
      <c r="U68" s="123">
        <f t="shared" si="17"/>
        <v>0</v>
      </c>
      <c r="V68" s="123">
        <f t="shared" si="17"/>
        <v>0</v>
      </c>
      <c r="W68" s="123">
        <f t="shared" si="17"/>
        <v>0</v>
      </c>
      <c r="X68" s="65"/>
      <c r="Y68" s="132">
        <f t="shared" si="16"/>
        <v>0</v>
      </c>
      <c r="Z68" s="65"/>
      <c r="AA68" s="65"/>
      <c r="AB68" s="65"/>
      <c r="AC68" s="8">
        <f t="shared" si="11"/>
        <v>0</v>
      </c>
      <c r="AD68" s="8">
        <f t="shared" si="19"/>
        <v>0</v>
      </c>
      <c r="AE68" s="8">
        <f t="shared" si="18"/>
        <v>0</v>
      </c>
      <c r="AF68" s="8">
        <f t="shared" si="18"/>
        <v>0</v>
      </c>
      <c r="AG68" s="8">
        <f t="shared" si="18"/>
        <v>0</v>
      </c>
      <c r="AH68" s="8">
        <f t="shared" si="18"/>
        <v>0</v>
      </c>
      <c r="AI68" s="67">
        <f t="shared" si="10"/>
        <v>0</v>
      </c>
      <c r="AJ68" s="67">
        <f t="shared" si="10"/>
        <v>0</v>
      </c>
      <c r="AK68" s="67">
        <f t="shared" si="10"/>
        <v>0</v>
      </c>
      <c r="AL68" s="68">
        <f t="shared" si="10"/>
        <v>0</v>
      </c>
      <c r="AM68" s="68">
        <f t="shared" si="10"/>
        <v>0</v>
      </c>
      <c r="AN68" s="68">
        <f t="shared" si="10"/>
        <v>0</v>
      </c>
    </row>
    <row r="69" spans="1:40" s="69" customFormat="1" ht="27.75" customHeight="1" x14ac:dyDescent="0.25">
      <c r="A69" s="131" t="s">
        <v>440</v>
      </c>
      <c r="B69" s="64" t="s">
        <v>302</v>
      </c>
      <c r="C69" s="64"/>
      <c r="D69" s="64"/>
      <c r="E69" s="64"/>
      <c r="F69" s="64"/>
      <c r="G69" s="65"/>
      <c r="H69" s="132">
        <f t="shared" si="5"/>
        <v>0</v>
      </c>
      <c r="I69" s="65"/>
      <c r="J69" s="65"/>
      <c r="K69" s="65"/>
      <c r="L69" s="10">
        <f t="shared" si="6"/>
        <v>0</v>
      </c>
      <c r="M69" s="65"/>
      <c r="N69" s="132">
        <f t="shared" si="2"/>
        <v>0</v>
      </c>
      <c r="O69" s="65"/>
      <c r="P69" s="65"/>
      <c r="Q69" s="65"/>
      <c r="R69" s="8">
        <f t="shared" si="7"/>
        <v>0</v>
      </c>
      <c r="S69" s="123">
        <f t="shared" si="17"/>
        <v>0</v>
      </c>
      <c r="T69" s="123">
        <f t="shared" si="17"/>
        <v>0</v>
      </c>
      <c r="U69" s="123">
        <f t="shared" si="17"/>
        <v>0</v>
      </c>
      <c r="V69" s="123">
        <f t="shared" si="17"/>
        <v>0</v>
      </c>
      <c r="W69" s="123">
        <f t="shared" si="17"/>
        <v>0</v>
      </c>
      <c r="X69" s="65"/>
      <c r="Y69" s="132">
        <f t="shared" si="16"/>
        <v>0</v>
      </c>
      <c r="Z69" s="65"/>
      <c r="AA69" s="65"/>
      <c r="AB69" s="65"/>
      <c r="AC69" s="8">
        <f t="shared" si="11"/>
        <v>0</v>
      </c>
      <c r="AD69" s="8">
        <f t="shared" si="19"/>
        <v>0</v>
      </c>
      <c r="AE69" s="8">
        <f t="shared" si="18"/>
        <v>0</v>
      </c>
      <c r="AF69" s="8">
        <f t="shared" si="18"/>
        <v>0</v>
      </c>
      <c r="AG69" s="8">
        <f t="shared" si="18"/>
        <v>0</v>
      </c>
      <c r="AH69" s="8">
        <f t="shared" si="18"/>
        <v>0</v>
      </c>
      <c r="AI69" s="67">
        <f t="shared" si="10"/>
        <v>0</v>
      </c>
      <c r="AJ69" s="67">
        <f t="shared" si="10"/>
        <v>0</v>
      </c>
      <c r="AK69" s="67">
        <f t="shared" si="10"/>
        <v>0</v>
      </c>
      <c r="AL69" s="68">
        <f t="shared" si="10"/>
        <v>0</v>
      </c>
      <c r="AM69" s="68">
        <f t="shared" si="10"/>
        <v>0</v>
      </c>
      <c r="AN69" s="68">
        <f t="shared" si="10"/>
        <v>0</v>
      </c>
    </row>
    <row r="70" spans="1:40" s="69" customFormat="1" ht="27.75" customHeight="1" x14ac:dyDescent="0.25">
      <c r="A70" s="131" t="s">
        <v>441</v>
      </c>
      <c r="B70" s="64" t="s">
        <v>303</v>
      </c>
      <c r="C70" s="64"/>
      <c r="D70" s="64"/>
      <c r="E70" s="64"/>
      <c r="F70" s="64"/>
      <c r="G70" s="8">
        <v>8666</v>
      </c>
      <c r="H70" s="66">
        <f t="shared" si="5"/>
        <v>0</v>
      </c>
      <c r="I70" s="65"/>
      <c r="J70" s="65"/>
      <c r="K70" s="65"/>
      <c r="L70" s="10">
        <f t="shared" si="6"/>
        <v>8666</v>
      </c>
      <c r="M70" s="8">
        <v>8666</v>
      </c>
      <c r="N70" s="66">
        <f t="shared" si="2"/>
        <v>0</v>
      </c>
      <c r="O70" s="65"/>
      <c r="P70" s="65"/>
      <c r="Q70" s="65"/>
      <c r="R70" s="8">
        <f t="shared" si="7"/>
        <v>8666</v>
      </c>
      <c r="S70" s="123">
        <f t="shared" si="17"/>
        <v>0</v>
      </c>
      <c r="T70" s="123">
        <f t="shared" si="17"/>
        <v>0</v>
      </c>
      <c r="U70" s="123">
        <f t="shared" si="17"/>
        <v>0</v>
      </c>
      <c r="V70" s="123">
        <f t="shared" si="17"/>
        <v>0</v>
      </c>
      <c r="W70" s="123">
        <f t="shared" si="17"/>
        <v>0</v>
      </c>
      <c r="X70" s="8">
        <v>8666</v>
      </c>
      <c r="Y70" s="66">
        <f t="shared" si="16"/>
        <v>0</v>
      </c>
      <c r="Z70" s="65"/>
      <c r="AA70" s="65"/>
      <c r="AB70" s="65"/>
      <c r="AC70" s="8">
        <f t="shared" si="11"/>
        <v>8666</v>
      </c>
      <c r="AD70" s="8">
        <f t="shared" si="19"/>
        <v>0</v>
      </c>
      <c r="AE70" s="8">
        <f t="shared" si="18"/>
        <v>0</v>
      </c>
      <c r="AF70" s="8">
        <f t="shared" si="18"/>
        <v>0</v>
      </c>
      <c r="AG70" s="8">
        <f t="shared" si="18"/>
        <v>0</v>
      </c>
      <c r="AH70" s="8">
        <f t="shared" si="18"/>
        <v>0</v>
      </c>
      <c r="AI70" s="67">
        <f t="shared" si="10"/>
        <v>0</v>
      </c>
      <c r="AJ70" s="67">
        <f t="shared" si="10"/>
        <v>0</v>
      </c>
      <c r="AK70" s="67">
        <f t="shared" si="10"/>
        <v>0</v>
      </c>
      <c r="AL70" s="68">
        <f t="shared" ref="AL70:AN133" si="20">AA70-P70</f>
        <v>0</v>
      </c>
      <c r="AM70" s="68">
        <f t="shared" si="20"/>
        <v>0</v>
      </c>
      <c r="AN70" s="68">
        <f t="shared" si="20"/>
        <v>0</v>
      </c>
    </row>
    <row r="71" spans="1:40" s="69" customFormat="1" ht="27.75" customHeight="1" x14ac:dyDescent="0.25">
      <c r="A71" s="131" t="s">
        <v>442</v>
      </c>
      <c r="B71" s="64" t="s">
        <v>304</v>
      </c>
      <c r="C71" s="64"/>
      <c r="D71" s="64"/>
      <c r="E71" s="64"/>
      <c r="F71" s="64"/>
      <c r="G71" s="8">
        <v>637.00800000000004</v>
      </c>
      <c r="H71" s="66">
        <f t="shared" si="5"/>
        <v>0</v>
      </c>
      <c r="I71" s="65"/>
      <c r="J71" s="65"/>
      <c r="K71" s="65"/>
      <c r="L71" s="10">
        <f t="shared" si="6"/>
        <v>637.00800000000004</v>
      </c>
      <c r="M71" s="8">
        <v>637.00800000000004</v>
      </c>
      <c r="N71" s="66">
        <f t="shared" si="2"/>
        <v>0</v>
      </c>
      <c r="O71" s="65"/>
      <c r="P71" s="65"/>
      <c r="Q71" s="65"/>
      <c r="R71" s="8">
        <f t="shared" si="7"/>
        <v>637.00800000000004</v>
      </c>
      <c r="S71" s="123">
        <f t="shared" si="17"/>
        <v>0</v>
      </c>
      <c r="T71" s="123">
        <f t="shared" si="17"/>
        <v>0</v>
      </c>
      <c r="U71" s="123">
        <f t="shared" si="17"/>
        <v>0</v>
      </c>
      <c r="V71" s="123">
        <f t="shared" si="17"/>
        <v>0</v>
      </c>
      <c r="W71" s="123">
        <f t="shared" si="17"/>
        <v>0</v>
      </c>
      <c r="X71" s="8">
        <v>637.00800000000004</v>
      </c>
      <c r="Y71" s="66">
        <f t="shared" si="16"/>
        <v>0</v>
      </c>
      <c r="Z71" s="65"/>
      <c r="AA71" s="65"/>
      <c r="AB71" s="65"/>
      <c r="AC71" s="8">
        <f t="shared" si="11"/>
        <v>637.00800000000004</v>
      </c>
      <c r="AD71" s="8">
        <f t="shared" si="19"/>
        <v>0</v>
      </c>
      <c r="AE71" s="8">
        <f t="shared" si="18"/>
        <v>0</v>
      </c>
      <c r="AF71" s="8">
        <f t="shared" si="18"/>
        <v>0</v>
      </c>
      <c r="AG71" s="8">
        <f t="shared" si="18"/>
        <v>0</v>
      </c>
      <c r="AH71" s="8">
        <f t="shared" si="18"/>
        <v>0</v>
      </c>
      <c r="AI71" s="67">
        <f t="shared" ref="AI71:AN134" si="21">X71-M71</f>
        <v>0</v>
      </c>
      <c r="AJ71" s="67">
        <f t="shared" si="21"/>
        <v>0</v>
      </c>
      <c r="AK71" s="67">
        <f t="shared" si="21"/>
        <v>0</v>
      </c>
      <c r="AL71" s="68">
        <f t="shared" si="20"/>
        <v>0</v>
      </c>
      <c r="AM71" s="68">
        <f t="shared" si="20"/>
        <v>0</v>
      </c>
      <c r="AN71" s="68">
        <f t="shared" si="20"/>
        <v>0</v>
      </c>
    </row>
    <row r="72" spans="1:40" s="69" customFormat="1" ht="38.25" customHeight="1" x14ac:dyDescent="0.25">
      <c r="A72" s="131" t="s">
        <v>443</v>
      </c>
      <c r="B72" s="64" t="s">
        <v>305</v>
      </c>
      <c r="C72" s="64"/>
      <c r="D72" s="64"/>
      <c r="E72" s="64"/>
      <c r="F72" s="64"/>
      <c r="G72" s="8">
        <v>842.4</v>
      </c>
      <c r="H72" s="66">
        <f t="shared" si="5"/>
        <v>0</v>
      </c>
      <c r="I72" s="65"/>
      <c r="J72" s="65"/>
      <c r="K72" s="65"/>
      <c r="L72" s="10">
        <f t="shared" si="6"/>
        <v>842.4</v>
      </c>
      <c r="M72" s="8">
        <v>842.4</v>
      </c>
      <c r="N72" s="66">
        <f t="shared" si="2"/>
        <v>0</v>
      </c>
      <c r="O72" s="65"/>
      <c r="P72" s="65"/>
      <c r="Q72" s="65"/>
      <c r="R72" s="8">
        <f t="shared" si="7"/>
        <v>842.4</v>
      </c>
      <c r="S72" s="123">
        <f t="shared" si="17"/>
        <v>0</v>
      </c>
      <c r="T72" s="123">
        <f t="shared" si="17"/>
        <v>0</v>
      </c>
      <c r="U72" s="123">
        <f t="shared" si="17"/>
        <v>0</v>
      </c>
      <c r="V72" s="123">
        <f t="shared" si="17"/>
        <v>0</v>
      </c>
      <c r="W72" s="123">
        <f t="shared" si="17"/>
        <v>0</v>
      </c>
      <c r="X72" s="8">
        <v>842.4</v>
      </c>
      <c r="Y72" s="66">
        <f t="shared" si="16"/>
        <v>0</v>
      </c>
      <c r="Z72" s="65"/>
      <c r="AA72" s="65"/>
      <c r="AB72" s="65"/>
      <c r="AC72" s="8">
        <f t="shared" si="11"/>
        <v>842.4</v>
      </c>
      <c r="AD72" s="8">
        <f t="shared" si="19"/>
        <v>0</v>
      </c>
      <c r="AE72" s="8">
        <f t="shared" si="18"/>
        <v>0</v>
      </c>
      <c r="AF72" s="8">
        <f t="shared" si="18"/>
        <v>0</v>
      </c>
      <c r="AG72" s="8">
        <f t="shared" si="18"/>
        <v>0</v>
      </c>
      <c r="AH72" s="8">
        <f t="shared" si="18"/>
        <v>0</v>
      </c>
      <c r="AI72" s="67">
        <f t="shared" si="21"/>
        <v>0</v>
      </c>
      <c r="AJ72" s="67">
        <f t="shared" si="21"/>
        <v>0</v>
      </c>
      <c r="AK72" s="67">
        <f t="shared" si="21"/>
        <v>0</v>
      </c>
      <c r="AL72" s="68">
        <f t="shared" si="20"/>
        <v>0</v>
      </c>
      <c r="AM72" s="68">
        <f t="shared" si="20"/>
        <v>0</v>
      </c>
      <c r="AN72" s="68">
        <f t="shared" si="20"/>
        <v>0</v>
      </c>
    </row>
    <row r="73" spans="1:40" s="69" customFormat="1" ht="81" customHeight="1" x14ac:dyDescent="0.25">
      <c r="A73" s="131" t="s">
        <v>444</v>
      </c>
      <c r="B73" s="70" t="s">
        <v>306</v>
      </c>
      <c r="C73" s="70"/>
      <c r="D73" s="70"/>
      <c r="E73" s="70"/>
      <c r="F73" s="70"/>
      <c r="G73" s="8">
        <v>48</v>
      </c>
      <c r="H73" s="66">
        <f t="shared" si="5"/>
        <v>0</v>
      </c>
      <c r="I73" s="65"/>
      <c r="J73" s="65"/>
      <c r="K73" s="65"/>
      <c r="L73" s="65">
        <f t="shared" si="6"/>
        <v>48</v>
      </c>
      <c r="M73" s="8">
        <v>48</v>
      </c>
      <c r="N73" s="66">
        <f t="shared" si="2"/>
        <v>0</v>
      </c>
      <c r="O73" s="65"/>
      <c r="P73" s="65"/>
      <c r="Q73" s="65"/>
      <c r="R73" s="8">
        <f t="shared" si="7"/>
        <v>48</v>
      </c>
      <c r="S73" s="123">
        <f t="shared" si="17"/>
        <v>0</v>
      </c>
      <c r="T73" s="123">
        <f t="shared" si="17"/>
        <v>0</v>
      </c>
      <c r="U73" s="123">
        <f t="shared" si="17"/>
        <v>0</v>
      </c>
      <c r="V73" s="123">
        <f t="shared" si="17"/>
        <v>0</v>
      </c>
      <c r="W73" s="123">
        <f t="shared" si="17"/>
        <v>0</v>
      </c>
      <c r="X73" s="8">
        <v>48</v>
      </c>
      <c r="Y73" s="66">
        <f t="shared" si="16"/>
        <v>0</v>
      </c>
      <c r="Z73" s="65"/>
      <c r="AA73" s="65"/>
      <c r="AB73" s="65"/>
      <c r="AC73" s="8">
        <f t="shared" si="11"/>
        <v>48</v>
      </c>
      <c r="AD73" s="8">
        <f t="shared" si="19"/>
        <v>0</v>
      </c>
      <c r="AE73" s="8">
        <f t="shared" si="18"/>
        <v>0</v>
      </c>
      <c r="AF73" s="8">
        <f t="shared" si="18"/>
        <v>0</v>
      </c>
      <c r="AG73" s="8">
        <f t="shared" si="18"/>
        <v>0</v>
      </c>
      <c r="AH73" s="8">
        <f t="shared" si="18"/>
        <v>0</v>
      </c>
      <c r="AI73" s="67">
        <f t="shared" si="21"/>
        <v>0</v>
      </c>
      <c r="AJ73" s="67">
        <f t="shared" si="21"/>
        <v>0</v>
      </c>
      <c r="AK73" s="67">
        <f t="shared" si="21"/>
        <v>0</v>
      </c>
      <c r="AL73" s="68">
        <f t="shared" si="20"/>
        <v>0</v>
      </c>
      <c r="AM73" s="68">
        <f t="shared" si="20"/>
        <v>0</v>
      </c>
      <c r="AN73" s="68">
        <f t="shared" si="20"/>
        <v>0</v>
      </c>
    </row>
    <row r="74" spans="1:40" s="69" customFormat="1" ht="65.25" customHeight="1" x14ac:dyDescent="0.25">
      <c r="A74" s="131" t="s">
        <v>445</v>
      </c>
      <c r="B74" s="64" t="s">
        <v>307</v>
      </c>
      <c r="C74" s="64"/>
      <c r="D74" s="64"/>
      <c r="E74" s="64"/>
      <c r="F74" s="64"/>
      <c r="G74" s="8">
        <v>1719.4545600000001</v>
      </c>
      <c r="H74" s="66">
        <f t="shared" si="5"/>
        <v>0</v>
      </c>
      <c r="I74" s="65"/>
      <c r="J74" s="65"/>
      <c r="K74" s="65"/>
      <c r="L74" s="65">
        <f t="shared" si="6"/>
        <v>1719.4545600000001</v>
      </c>
      <c r="M74" s="8">
        <v>1719.4545600000001</v>
      </c>
      <c r="N74" s="66">
        <f t="shared" si="2"/>
        <v>0</v>
      </c>
      <c r="O74" s="65"/>
      <c r="P74" s="65"/>
      <c r="Q74" s="65"/>
      <c r="R74" s="8">
        <f t="shared" si="7"/>
        <v>1719.4545600000001</v>
      </c>
      <c r="S74" s="123">
        <f t="shared" si="17"/>
        <v>0</v>
      </c>
      <c r="T74" s="123">
        <f t="shared" si="17"/>
        <v>0</v>
      </c>
      <c r="U74" s="123">
        <f t="shared" si="17"/>
        <v>0</v>
      </c>
      <c r="V74" s="123">
        <f t="shared" si="17"/>
        <v>0</v>
      </c>
      <c r="W74" s="123">
        <f t="shared" si="17"/>
        <v>0</v>
      </c>
      <c r="X74" s="8">
        <v>1719.4545600000001</v>
      </c>
      <c r="Y74" s="66">
        <f t="shared" si="16"/>
        <v>0</v>
      </c>
      <c r="Z74" s="65"/>
      <c r="AA74" s="65"/>
      <c r="AB74" s="65"/>
      <c r="AC74" s="8">
        <f t="shared" si="11"/>
        <v>1719.4545600000001</v>
      </c>
      <c r="AD74" s="8">
        <f t="shared" si="19"/>
        <v>0</v>
      </c>
      <c r="AE74" s="8">
        <f t="shared" si="18"/>
        <v>0</v>
      </c>
      <c r="AF74" s="8">
        <f t="shared" si="18"/>
        <v>0</v>
      </c>
      <c r="AG74" s="8">
        <f t="shared" si="18"/>
        <v>0</v>
      </c>
      <c r="AH74" s="8">
        <f t="shared" si="18"/>
        <v>0</v>
      </c>
      <c r="AI74" s="67">
        <f t="shared" si="21"/>
        <v>0</v>
      </c>
      <c r="AJ74" s="67">
        <f t="shared" si="21"/>
        <v>0</v>
      </c>
      <c r="AK74" s="67">
        <f t="shared" si="21"/>
        <v>0</v>
      </c>
      <c r="AL74" s="68">
        <f t="shared" si="20"/>
        <v>0</v>
      </c>
      <c r="AM74" s="68">
        <f t="shared" si="20"/>
        <v>0</v>
      </c>
      <c r="AN74" s="68">
        <f t="shared" si="20"/>
        <v>0</v>
      </c>
    </row>
    <row r="75" spans="1:40" s="13" customFormat="1" ht="84" customHeight="1" x14ac:dyDescent="0.25">
      <c r="A75" s="131" t="s">
        <v>446</v>
      </c>
      <c r="B75" s="64" t="s">
        <v>308</v>
      </c>
      <c r="C75" s="64"/>
      <c r="D75" s="64"/>
      <c r="E75" s="64"/>
      <c r="F75" s="64"/>
      <c r="G75" s="8">
        <f>39+8</f>
        <v>47</v>
      </c>
      <c r="H75" s="66">
        <f t="shared" si="5"/>
        <v>0</v>
      </c>
      <c r="I75" s="10"/>
      <c r="J75" s="10"/>
      <c r="K75" s="10"/>
      <c r="L75" s="10">
        <f t="shared" si="6"/>
        <v>47</v>
      </c>
      <c r="M75" s="8">
        <v>47</v>
      </c>
      <c r="N75" s="66">
        <f t="shared" si="2"/>
        <v>0</v>
      </c>
      <c r="O75" s="10"/>
      <c r="P75" s="10"/>
      <c r="Q75" s="10"/>
      <c r="R75" s="8">
        <f>M75+N75</f>
        <v>47</v>
      </c>
      <c r="S75" s="123">
        <f t="shared" si="17"/>
        <v>17</v>
      </c>
      <c r="T75" s="123">
        <f t="shared" si="17"/>
        <v>0</v>
      </c>
      <c r="U75" s="123">
        <f t="shared" si="17"/>
        <v>0</v>
      </c>
      <c r="V75" s="123">
        <f t="shared" si="17"/>
        <v>0</v>
      </c>
      <c r="W75" s="123">
        <f t="shared" si="17"/>
        <v>0</v>
      </c>
      <c r="X75" s="8">
        <v>64</v>
      </c>
      <c r="Y75" s="66">
        <f t="shared" si="16"/>
        <v>0</v>
      </c>
      <c r="Z75" s="10"/>
      <c r="AA75" s="10"/>
      <c r="AB75" s="10"/>
      <c r="AC75" s="8">
        <f t="shared" si="11"/>
        <v>64</v>
      </c>
      <c r="AD75" s="8">
        <f t="shared" si="19"/>
        <v>17</v>
      </c>
      <c r="AE75" s="8">
        <f t="shared" si="18"/>
        <v>0</v>
      </c>
      <c r="AF75" s="8">
        <f t="shared" si="18"/>
        <v>0</v>
      </c>
      <c r="AG75" s="8">
        <f t="shared" si="18"/>
        <v>0</v>
      </c>
      <c r="AH75" s="8">
        <f t="shared" si="18"/>
        <v>0</v>
      </c>
      <c r="AI75" s="50">
        <f t="shared" si="21"/>
        <v>17</v>
      </c>
      <c r="AJ75" s="50">
        <f t="shared" si="21"/>
        <v>0</v>
      </c>
      <c r="AK75" s="50">
        <f t="shared" si="21"/>
        <v>0</v>
      </c>
      <c r="AL75" s="71">
        <f t="shared" si="20"/>
        <v>0</v>
      </c>
      <c r="AM75" s="71">
        <f t="shared" si="20"/>
        <v>0</v>
      </c>
      <c r="AN75" s="71">
        <f t="shared" si="20"/>
        <v>17</v>
      </c>
    </row>
    <row r="76" spans="1:40" s="13" customFormat="1" ht="47.25" customHeight="1" x14ac:dyDescent="0.25">
      <c r="A76" s="131" t="s">
        <v>447</v>
      </c>
      <c r="B76" s="72" t="s">
        <v>309</v>
      </c>
      <c r="C76" s="64"/>
      <c r="D76" s="64"/>
      <c r="E76" s="64"/>
      <c r="F76" s="64"/>
      <c r="G76" s="8"/>
      <c r="H76" s="66">
        <f t="shared" si="5"/>
        <v>0</v>
      </c>
      <c r="I76" s="10"/>
      <c r="J76" s="10"/>
      <c r="K76" s="10"/>
      <c r="L76" s="10">
        <f t="shared" si="6"/>
        <v>0</v>
      </c>
      <c r="M76" s="8">
        <v>3120</v>
      </c>
      <c r="N76" s="66">
        <f t="shared" si="2"/>
        <v>1680</v>
      </c>
      <c r="O76" s="11">
        <v>1680</v>
      </c>
      <c r="P76" s="10"/>
      <c r="Q76" s="10"/>
      <c r="R76" s="8">
        <f>M76+N76</f>
        <v>4800</v>
      </c>
      <c r="S76" s="123">
        <f t="shared" si="17"/>
        <v>3120</v>
      </c>
      <c r="T76" s="123">
        <f t="shared" si="17"/>
        <v>1680</v>
      </c>
      <c r="U76" s="123">
        <f t="shared" si="17"/>
        <v>0</v>
      </c>
      <c r="V76" s="123">
        <f t="shared" si="17"/>
        <v>1680</v>
      </c>
      <c r="W76" s="123">
        <f t="shared" si="17"/>
        <v>0</v>
      </c>
      <c r="X76" s="8">
        <v>3120</v>
      </c>
      <c r="Y76" s="66">
        <f t="shared" si="16"/>
        <v>1680</v>
      </c>
      <c r="Z76" s="11"/>
      <c r="AA76" s="10">
        <v>1680</v>
      </c>
      <c r="AB76" s="10"/>
      <c r="AC76" s="8">
        <f>X76+Y76</f>
        <v>4800</v>
      </c>
      <c r="AD76" s="8">
        <f t="shared" si="19"/>
        <v>3120</v>
      </c>
      <c r="AE76" s="8">
        <f t="shared" si="18"/>
        <v>1680</v>
      </c>
      <c r="AF76" s="8">
        <f t="shared" si="18"/>
        <v>0</v>
      </c>
      <c r="AG76" s="8">
        <f t="shared" si="18"/>
        <v>1680</v>
      </c>
      <c r="AH76" s="8">
        <f t="shared" si="18"/>
        <v>0</v>
      </c>
      <c r="AI76" s="50">
        <f t="shared" si="21"/>
        <v>0</v>
      </c>
      <c r="AJ76" s="50">
        <f t="shared" si="21"/>
        <v>0</v>
      </c>
      <c r="AK76" s="50">
        <f t="shared" si="21"/>
        <v>-1680</v>
      </c>
      <c r="AL76" s="71">
        <f t="shared" si="20"/>
        <v>1680</v>
      </c>
      <c r="AM76" s="71">
        <f t="shared" si="20"/>
        <v>0</v>
      </c>
      <c r="AN76" s="71">
        <f t="shared" si="20"/>
        <v>0</v>
      </c>
    </row>
    <row r="77" spans="1:40" s="13" customFormat="1" ht="43.5" customHeight="1" x14ac:dyDescent="0.25">
      <c r="A77" s="131" t="s">
        <v>448</v>
      </c>
      <c r="B77" s="72" t="s">
        <v>310</v>
      </c>
      <c r="C77" s="64"/>
      <c r="D77" s="64"/>
      <c r="E77" s="64"/>
      <c r="F77" s="64"/>
      <c r="G77" s="8"/>
      <c r="H77" s="66">
        <f t="shared" si="5"/>
        <v>0</v>
      </c>
      <c r="I77" s="10"/>
      <c r="J77" s="10"/>
      <c r="K77" s="10"/>
      <c r="L77" s="10">
        <f t="shared" si="6"/>
        <v>0</v>
      </c>
      <c r="M77" s="8">
        <v>1443</v>
      </c>
      <c r="N77" s="66">
        <f t="shared" si="2"/>
        <v>777</v>
      </c>
      <c r="O77" s="11">
        <v>777</v>
      </c>
      <c r="P77" s="10"/>
      <c r="Q77" s="10"/>
      <c r="R77" s="8">
        <f t="shared" si="7"/>
        <v>2220</v>
      </c>
      <c r="S77" s="123">
        <f t="shared" si="17"/>
        <v>1443</v>
      </c>
      <c r="T77" s="123">
        <f t="shared" si="17"/>
        <v>777</v>
      </c>
      <c r="U77" s="123">
        <f t="shared" si="17"/>
        <v>777</v>
      </c>
      <c r="V77" s="123">
        <f t="shared" si="17"/>
        <v>0</v>
      </c>
      <c r="W77" s="123">
        <f t="shared" si="17"/>
        <v>0</v>
      </c>
      <c r="X77" s="8">
        <v>1443</v>
      </c>
      <c r="Y77" s="66">
        <f t="shared" si="16"/>
        <v>777</v>
      </c>
      <c r="Z77" s="11">
        <v>777</v>
      </c>
      <c r="AA77" s="10"/>
      <c r="AB77" s="10"/>
      <c r="AC77" s="8">
        <f>X77+Y77</f>
        <v>2220</v>
      </c>
      <c r="AD77" s="8">
        <f t="shared" si="19"/>
        <v>1443</v>
      </c>
      <c r="AE77" s="8">
        <f t="shared" si="18"/>
        <v>777</v>
      </c>
      <c r="AF77" s="8">
        <f t="shared" si="18"/>
        <v>777</v>
      </c>
      <c r="AG77" s="8">
        <f t="shared" si="18"/>
        <v>0</v>
      </c>
      <c r="AH77" s="8">
        <f t="shared" si="18"/>
        <v>0</v>
      </c>
      <c r="AI77" s="50">
        <f t="shared" si="21"/>
        <v>0</v>
      </c>
      <c r="AJ77" s="50">
        <f t="shared" si="21"/>
        <v>0</v>
      </c>
      <c r="AK77" s="50">
        <f t="shared" si="21"/>
        <v>0</v>
      </c>
      <c r="AL77" s="71">
        <f t="shared" si="20"/>
        <v>0</v>
      </c>
      <c r="AM77" s="71">
        <f t="shared" si="20"/>
        <v>0</v>
      </c>
      <c r="AN77" s="71">
        <f t="shared" si="20"/>
        <v>0</v>
      </c>
    </row>
    <row r="78" spans="1:40" s="13" customFormat="1" ht="43.5" customHeight="1" x14ac:dyDescent="0.25">
      <c r="A78" s="131" t="s">
        <v>449</v>
      </c>
      <c r="B78" s="72" t="s">
        <v>311</v>
      </c>
      <c r="C78" s="64"/>
      <c r="D78" s="64"/>
      <c r="E78" s="64"/>
      <c r="F78" s="64"/>
      <c r="G78" s="8"/>
      <c r="H78" s="66">
        <f t="shared" si="5"/>
        <v>0</v>
      </c>
      <c r="I78" s="10"/>
      <c r="J78" s="10"/>
      <c r="K78" s="10"/>
      <c r="L78" s="10">
        <f t="shared" si="6"/>
        <v>0</v>
      </c>
      <c r="M78" s="8">
        <v>13</v>
      </c>
      <c r="N78" s="66">
        <f t="shared" ref="N78:N141" si="22">O78+P78</f>
        <v>0</v>
      </c>
      <c r="O78" s="10"/>
      <c r="P78" s="10"/>
      <c r="Q78" s="10"/>
      <c r="R78" s="8">
        <f t="shared" si="7"/>
        <v>13</v>
      </c>
      <c r="S78" s="123">
        <f t="shared" si="17"/>
        <v>13</v>
      </c>
      <c r="T78" s="123">
        <f t="shared" si="17"/>
        <v>0</v>
      </c>
      <c r="U78" s="123">
        <f t="shared" si="17"/>
        <v>0</v>
      </c>
      <c r="V78" s="123">
        <f t="shared" si="17"/>
        <v>0</v>
      </c>
      <c r="W78" s="123">
        <f t="shared" si="17"/>
        <v>0</v>
      </c>
      <c r="X78" s="8">
        <v>13</v>
      </c>
      <c r="Y78" s="66">
        <f t="shared" si="16"/>
        <v>0</v>
      </c>
      <c r="Z78" s="10"/>
      <c r="AA78" s="10"/>
      <c r="AB78" s="10"/>
      <c r="AC78" s="8">
        <f t="shared" si="11"/>
        <v>13</v>
      </c>
      <c r="AD78" s="8">
        <f t="shared" si="19"/>
        <v>13</v>
      </c>
      <c r="AE78" s="8">
        <f t="shared" si="18"/>
        <v>0</v>
      </c>
      <c r="AF78" s="8">
        <f t="shared" si="18"/>
        <v>0</v>
      </c>
      <c r="AG78" s="8">
        <f t="shared" si="18"/>
        <v>0</v>
      </c>
      <c r="AH78" s="8">
        <f t="shared" si="18"/>
        <v>0</v>
      </c>
      <c r="AI78" s="50">
        <f t="shared" si="21"/>
        <v>0</v>
      </c>
      <c r="AJ78" s="50">
        <f t="shared" si="21"/>
        <v>0</v>
      </c>
      <c r="AK78" s="50">
        <f t="shared" si="21"/>
        <v>0</v>
      </c>
      <c r="AL78" s="71">
        <f t="shared" si="20"/>
        <v>0</v>
      </c>
      <c r="AM78" s="71">
        <f t="shared" si="20"/>
        <v>0</v>
      </c>
      <c r="AN78" s="71">
        <f t="shared" si="20"/>
        <v>0</v>
      </c>
    </row>
    <row r="79" spans="1:40" s="13" customFormat="1" ht="52.5" customHeight="1" x14ac:dyDescent="0.25">
      <c r="A79" s="131" t="s">
        <v>450</v>
      </c>
      <c r="B79" s="72" t="s">
        <v>92</v>
      </c>
      <c r="C79" s="64"/>
      <c r="D79" s="64"/>
      <c r="E79" s="64"/>
      <c r="F79" s="64"/>
      <c r="G79" s="8"/>
      <c r="H79" s="66">
        <f t="shared" si="5"/>
        <v>0</v>
      </c>
      <c r="I79" s="10"/>
      <c r="J79" s="10"/>
      <c r="K79" s="10"/>
      <c r="L79" s="10">
        <f t="shared" si="6"/>
        <v>0</v>
      </c>
      <c r="M79" s="8"/>
      <c r="N79" s="66">
        <f t="shared" si="22"/>
        <v>191</v>
      </c>
      <c r="O79" s="11">
        <v>191</v>
      </c>
      <c r="P79" s="10"/>
      <c r="Q79" s="10"/>
      <c r="R79" s="8">
        <f t="shared" si="7"/>
        <v>191</v>
      </c>
      <c r="S79" s="123">
        <f t="shared" si="17"/>
        <v>0</v>
      </c>
      <c r="T79" s="123">
        <f t="shared" si="17"/>
        <v>191</v>
      </c>
      <c r="U79" s="123">
        <f t="shared" si="17"/>
        <v>191</v>
      </c>
      <c r="V79" s="123">
        <f t="shared" si="17"/>
        <v>0</v>
      </c>
      <c r="W79" s="123">
        <f t="shared" si="17"/>
        <v>0</v>
      </c>
      <c r="X79" s="8"/>
      <c r="Y79" s="66">
        <f t="shared" si="16"/>
        <v>191</v>
      </c>
      <c r="Z79" s="11">
        <v>191</v>
      </c>
      <c r="AA79" s="10"/>
      <c r="AB79" s="10"/>
      <c r="AC79" s="8">
        <f t="shared" si="11"/>
        <v>191</v>
      </c>
      <c r="AD79" s="8">
        <f t="shared" si="19"/>
        <v>0</v>
      </c>
      <c r="AE79" s="8">
        <f t="shared" si="18"/>
        <v>191</v>
      </c>
      <c r="AF79" s="8">
        <f t="shared" si="18"/>
        <v>191</v>
      </c>
      <c r="AG79" s="8">
        <f t="shared" si="18"/>
        <v>0</v>
      </c>
      <c r="AH79" s="8">
        <f t="shared" si="18"/>
        <v>0</v>
      </c>
      <c r="AI79" s="50">
        <f t="shared" si="21"/>
        <v>0</v>
      </c>
      <c r="AJ79" s="50">
        <f t="shared" si="21"/>
        <v>0</v>
      </c>
      <c r="AK79" s="50">
        <f t="shared" si="21"/>
        <v>0</v>
      </c>
      <c r="AL79" s="71">
        <f t="shared" si="20"/>
        <v>0</v>
      </c>
      <c r="AM79" s="71">
        <f t="shared" si="20"/>
        <v>0</v>
      </c>
      <c r="AN79" s="71">
        <f t="shared" si="20"/>
        <v>0</v>
      </c>
    </row>
    <row r="80" spans="1:40" s="13" customFormat="1" ht="39" customHeight="1" x14ac:dyDescent="0.25">
      <c r="A80" s="131" t="s">
        <v>451</v>
      </c>
      <c r="B80" s="64" t="s">
        <v>462</v>
      </c>
      <c r="C80" s="64"/>
      <c r="D80" s="64"/>
      <c r="E80" s="64"/>
      <c r="F80" s="64"/>
      <c r="G80" s="8"/>
      <c r="H80" s="66">
        <f t="shared" si="5"/>
        <v>0</v>
      </c>
      <c r="I80" s="10"/>
      <c r="J80" s="10"/>
      <c r="K80" s="10"/>
      <c r="L80" s="10">
        <f t="shared" si="6"/>
        <v>0</v>
      </c>
      <c r="M80" s="8"/>
      <c r="N80" s="66">
        <f t="shared" si="22"/>
        <v>252</v>
      </c>
      <c r="O80" s="11">
        <v>252</v>
      </c>
      <c r="P80" s="10"/>
      <c r="Q80" s="10"/>
      <c r="R80" s="8">
        <f t="shared" si="7"/>
        <v>252</v>
      </c>
      <c r="S80" s="123">
        <f t="shared" si="17"/>
        <v>0</v>
      </c>
      <c r="T80" s="123">
        <f t="shared" si="17"/>
        <v>252</v>
      </c>
      <c r="U80" s="123">
        <f t="shared" si="17"/>
        <v>252</v>
      </c>
      <c r="V80" s="123">
        <f t="shared" si="17"/>
        <v>0</v>
      </c>
      <c r="W80" s="123">
        <f t="shared" si="17"/>
        <v>0</v>
      </c>
      <c r="X80" s="8"/>
      <c r="Y80" s="66">
        <f t="shared" si="16"/>
        <v>252</v>
      </c>
      <c r="Z80" s="11">
        <v>252</v>
      </c>
      <c r="AA80" s="10"/>
      <c r="AB80" s="10"/>
      <c r="AC80" s="8">
        <f t="shared" si="11"/>
        <v>252</v>
      </c>
      <c r="AD80" s="8">
        <f t="shared" si="19"/>
        <v>0</v>
      </c>
      <c r="AE80" s="8">
        <f t="shared" si="18"/>
        <v>252</v>
      </c>
      <c r="AF80" s="8">
        <f t="shared" si="18"/>
        <v>252</v>
      </c>
      <c r="AG80" s="8">
        <f t="shared" si="18"/>
        <v>0</v>
      </c>
      <c r="AH80" s="8">
        <f t="shared" si="18"/>
        <v>0</v>
      </c>
      <c r="AI80" s="50">
        <f t="shared" si="21"/>
        <v>0</v>
      </c>
      <c r="AJ80" s="50">
        <f t="shared" si="21"/>
        <v>0</v>
      </c>
      <c r="AK80" s="50">
        <f t="shared" si="21"/>
        <v>0</v>
      </c>
      <c r="AL80" s="71">
        <f t="shared" si="20"/>
        <v>0</v>
      </c>
      <c r="AM80" s="71">
        <f t="shared" si="20"/>
        <v>0</v>
      </c>
      <c r="AN80" s="71">
        <f t="shared" si="20"/>
        <v>0</v>
      </c>
    </row>
    <row r="81" spans="1:40" s="13" customFormat="1" ht="48.75" customHeight="1" x14ac:dyDescent="0.25">
      <c r="A81" s="131" t="s">
        <v>452</v>
      </c>
      <c r="B81" s="64" t="s">
        <v>312</v>
      </c>
      <c r="C81" s="64"/>
      <c r="D81" s="64"/>
      <c r="E81" s="64"/>
      <c r="F81" s="64"/>
      <c r="G81" s="8"/>
      <c r="H81" s="66">
        <f t="shared" si="5"/>
        <v>0</v>
      </c>
      <c r="I81" s="10"/>
      <c r="J81" s="10"/>
      <c r="K81" s="10"/>
      <c r="L81" s="10">
        <f t="shared" si="6"/>
        <v>0</v>
      </c>
      <c r="M81" s="8">
        <v>136</v>
      </c>
      <c r="N81" s="66">
        <f t="shared" si="22"/>
        <v>0</v>
      </c>
      <c r="O81" s="11"/>
      <c r="P81" s="10"/>
      <c r="Q81" s="10"/>
      <c r="R81" s="8">
        <f t="shared" si="7"/>
        <v>136</v>
      </c>
      <c r="S81" s="123">
        <f t="shared" si="17"/>
        <v>136</v>
      </c>
      <c r="T81" s="123">
        <f t="shared" si="17"/>
        <v>0</v>
      </c>
      <c r="U81" s="123">
        <f t="shared" si="17"/>
        <v>0</v>
      </c>
      <c r="V81" s="123">
        <f t="shared" si="17"/>
        <v>0</v>
      </c>
      <c r="W81" s="123">
        <f t="shared" si="17"/>
        <v>0</v>
      </c>
      <c r="X81" s="8">
        <v>136</v>
      </c>
      <c r="Y81" s="66">
        <f t="shared" si="16"/>
        <v>0</v>
      </c>
      <c r="Z81" s="11"/>
      <c r="AA81" s="10"/>
      <c r="AB81" s="10"/>
      <c r="AC81" s="8">
        <f t="shared" si="11"/>
        <v>136</v>
      </c>
      <c r="AD81" s="8">
        <f t="shared" si="19"/>
        <v>136</v>
      </c>
      <c r="AE81" s="8">
        <f t="shared" si="18"/>
        <v>0</v>
      </c>
      <c r="AF81" s="8">
        <f t="shared" si="18"/>
        <v>0</v>
      </c>
      <c r="AG81" s="8">
        <f t="shared" si="18"/>
        <v>0</v>
      </c>
      <c r="AH81" s="8">
        <f t="shared" si="18"/>
        <v>0</v>
      </c>
      <c r="AI81" s="50">
        <f t="shared" si="21"/>
        <v>0</v>
      </c>
      <c r="AJ81" s="50">
        <f t="shared" si="21"/>
        <v>0</v>
      </c>
      <c r="AK81" s="50">
        <f t="shared" si="21"/>
        <v>0</v>
      </c>
      <c r="AL81" s="71">
        <f t="shared" si="20"/>
        <v>0</v>
      </c>
      <c r="AM81" s="71">
        <f t="shared" si="20"/>
        <v>0</v>
      </c>
      <c r="AN81" s="71">
        <f t="shared" si="20"/>
        <v>0</v>
      </c>
    </row>
    <row r="82" spans="1:40" s="42" customFormat="1" ht="36" customHeight="1" x14ac:dyDescent="0.25">
      <c r="A82" s="40">
        <v>159</v>
      </c>
      <c r="B82" s="40" t="s">
        <v>34</v>
      </c>
      <c r="C82" s="40"/>
      <c r="D82" s="40"/>
      <c r="E82" s="40"/>
      <c r="F82" s="40"/>
      <c r="G82" s="14">
        <f>SUM(G83:G164)</f>
        <v>1289134</v>
      </c>
      <c r="H82" s="14">
        <f>I82+J82</f>
        <v>133372.49663999359</v>
      </c>
      <c r="I82" s="14">
        <f>SUM(I83:I164)</f>
        <v>81836.496639993595</v>
      </c>
      <c r="J82" s="14">
        <f>SUM(J83:J164)</f>
        <v>51536</v>
      </c>
      <c r="K82" s="14">
        <f>SUM(K83:K164)</f>
        <v>0</v>
      </c>
      <c r="L82" s="14">
        <f>G82+H82</f>
        <v>1422506.4966399935</v>
      </c>
      <c r="M82" s="124">
        <f t="shared" ref="M82:R82" si="23">SUM(M83:M164)</f>
        <v>1307760.378</v>
      </c>
      <c r="N82" s="124">
        <f t="shared" si="23"/>
        <v>140556.95499999999</v>
      </c>
      <c r="O82" s="124">
        <f t="shared" si="23"/>
        <v>140556.95499999999</v>
      </c>
      <c r="P82" s="124">
        <f t="shared" si="23"/>
        <v>0</v>
      </c>
      <c r="Q82" s="124">
        <f t="shared" si="23"/>
        <v>0</v>
      </c>
      <c r="R82" s="14">
        <f t="shared" si="23"/>
        <v>1448317.3330000001</v>
      </c>
      <c r="S82" s="123">
        <f t="shared" si="17"/>
        <v>18626.378000000026</v>
      </c>
      <c r="T82" s="123">
        <f t="shared" si="17"/>
        <v>-70590.435639993593</v>
      </c>
      <c r="U82" s="123">
        <f t="shared" si="17"/>
        <v>-32568.435639993593</v>
      </c>
      <c r="V82" s="123">
        <f t="shared" si="17"/>
        <v>-38022</v>
      </c>
      <c r="W82" s="123">
        <f t="shared" si="17"/>
        <v>0</v>
      </c>
      <c r="X82" s="124">
        <f>SUM(X83:X164)</f>
        <v>1307760.378</v>
      </c>
      <c r="Y82" s="124">
        <f>SUM(Y83:Y164)</f>
        <v>62782.061000000002</v>
      </c>
      <c r="Z82" s="124">
        <f>SUM(Z83:Z164)</f>
        <v>49268.061000000002</v>
      </c>
      <c r="AA82" s="124">
        <f>SUM(AA83:AA164)</f>
        <v>13514</v>
      </c>
      <c r="AB82" s="124">
        <f>SUM(AB83:AB164)</f>
        <v>0</v>
      </c>
      <c r="AC82" s="124">
        <f>X82+Y82</f>
        <v>1370542.439</v>
      </c>
      <c r="AD82" s="124">
        <f t="shared" si="19"/>
        <v>18626.378000000026</v>
      </c>
      <c r="AE82" s="124">
        <f t="shared" si="18"/>
        <v>-70590.435639993593</v>
      </c>
      <c r="AF82" s="124">
        <f t="shared" si="18"/>
        <v>-32568.435639993593</v>
      </c>
      <c r="AG82" s="124">
        <f t="shared" si="18"/>
        <v>-38022</v>
      </c>
      <c r="AH82" s="124">
        <f t="shared" si="18"/>
        <v>0</v>
      </c>
      <c r="AI82" s="38">
        <f t="shared" si="21"/>
        <v>0</v>
      </c>
      <c r="AJ82" s="38">
        <f t="shared" si="21"/>
        <v>-77774.893999999986</v>
      </c>
      <c r="AK82" s="38">
        <f t="shared" si="21"/>
        <v>-91288.893999999986</v>
      </c>
      <c r="AL82" s="41">
        <f t="shared" si="20"/>
        <v>13514</v>
      </c>
      <c r="AM82" s="41">
        <f t="shared" si="20"/>
        <v>0</v>
      </c>
      <c r="AN82" s="41">
        <f t="shared" si="20"/>
        <v>-77774.894000000088</v>
      </c>
    </row>
    <row r="83" spans="1:40" s="4" customFormat="1" ht="52.5" customHeight="1" x14ac:dyDescent="0.25">
      <c r="A83" s="8" t="s">
        <v>115</v>
      </c>
      <c r="B83" s="64" t="s">
        <v>313</v>
      </c>
      <c r="C83" s="133"/>
      <c r="D83" s="133"/>
      <c r="E83" s="133"/>
      <c r="F83" s="133"/>
      <c r="G83" s="8">
        <v>6694.7359999999999</v>
      </c>
      <c r="H83" s="8">
        <f t="shared" si="5"/>
        <v>0</v>
      </c>
      <c r="I83" s="10"/>
      <c r="J83" s="125"/>
      <c r="K83" s="125"/>
      <c r="L83" s="8">
        <f t="shared" si="6"/>
        <v>6694.7359999999999</v>
      </c>
      <c r="M83" s="8">
        <v>6694.7359999999999</v>
      </c>
      <c r="N83" s="8">
        <f t="shared" si="22"/>
        <v>0</v>
      </c>
      <c r="O83" s="10"/>
      <c r="P83" s="125"/>
      <c r="Q83" s="125"/>
      <c r="R83" s="8">
        <f t="shared" si="7"/>
        <v>6694.7359999999999</v>
      </c>
      <c r="S83" s="123">
        <f t="shared" si="17"/>
        <v>0</v>
      </c>
      <c r="T83" s="123">
        <f t="shared" si="17"/>
        <v>0</v>
      </c>
      <c r="U83" s="123">
        <f t="shared" si="17"/>
        <v>0</v>
      </c>
      <c r="V83" s="123">
        <f t="shared" si="17"/>
        <v>0</v>
      </c>
      <c r="W83" s="123">
        <f t="shared" si="17"/>
        <v>0</v>
      </c>
      <c r="X83" s="134">
        <v>6694.7359999999999</v>
      </c>
      <c r="Y83" s="134">
        <v>0</v>
      </c>
      <c r="Z83" s="134"/>
      <c r="AA83" s="134"/>
      <c r="AB83" s="134"/>
      <c r="AC83" s="134">
        <f t="shared" si="11"/>
        <v>6694.7359999999999</v>
      </c>
      <c r="AD83" s="134">
        <f t="shared" si="19"/>
        <v>0</v>
      </c>
      <c r="AE83" s="134">
        <f t="shared" si="18"/>
        <v>0</v>
      </c>
      <c r="AF83" s="134">
        <f t="shared" si="18"/>
        <v>0</v>
      </c>
      <c r="AG83" s="134">
        <f t="shared" si="18"/>
        <v>0</v>
      </c>
      <c r="AH83" s="134">
        <f t="shared" si="18"/>
        <v>0</v>
      </c>
      <c r="AI83" s="47">
        <f t="shared" si="21"/>
        <v>0</v>
      </c>
      <c r="AJ83" s="47">
        <f t="shared" si="21"/>
        <v>0</v>
      </c>
      <c r="AK83" s="47">
        <f t="shared" si="21"/>
        <v>0</v>
      </c>
      <c r="AL83" s="47">
        <f t="shared" si="20"/>
        <v>0</v>
      </c>
      <c r="AM83" s="47">
        <f t="shared" si="20"/>
        <v>0</v>
      </c>
      <c r="AN83" s="47">
        <f t="shared" si="20"/>
        <v>0</v>
      </c>
    </row>
    <row r="84" spans="1:40" s="4" customFormat="1" ht="72.75" customHeight="1" x14ac:dyDescent="0.25">
      <c r="A84" s="8" t="s">
        <v>116</v>
      </c>
      <c r="B84" s="154" t="s">
        <v>35</v>
      </c>
      <c r="C84" s="73"/>
      <c r="D84" s="73"/>
      <c r="E84" s="73"/>
      <c r="F84" s="73"/>
      <c r="G84" s="8">
        <v>35331.800000000003</v>
      </c>
      <c r="H84" s="8">
        <f t="shared" si="5"/>
        <v>0</v>
      </c>
      <c r="I84" s="10"/>
      <c r="J84" s="125"/>
      <c r="K84" s="125"/>
      <c r="L84" s="8">
        <f t="shared" si="6"/>
        <v>35331.800000000003</v>
      </c>
      <c r="M84" s="8">
        <v>35331.800000000003</v>
      </c>
      <c r="N84" s="8">
        <f t="shared" si="22"/>
        <v>0</v>
      </c>
      <c r="O84" s="10"/>
      <c r="P84" s="125"/>
      <c r="Q84" s="125"/>
      <c r="R84" s="8">
        <f t="shared" si="7"/>
        <v>35331.800000000003</v>
      </c>
      <c r="S84" s="123">
        <f t="shared" si="17"/>
        <v>0</v>
      </c>
      <c r="T84" s="123">
        <f t="shared" si="17"/>
        <v>0</v>
      </c>
      <c r="U84" s="123">
        <f t="shared" si="17"/>
        <v>0</v>
      </c>
      <c r="V84" s="123">
        <f t="shared" si="17"/>
        <v>0</v>
      </c>
      <c r="W84" s="123">
        <f t="shared" si="17"/>
        <v>0</v>
      </c>
      <c r="X84" s="135">
        <v>35331.800000000003</v>
      </c>
      <c r="Y84" s="134">
        <v>0</v>
      </c>
      <c r="Z84" s="134"/>
      <c r="AA84" s="134"/>
      <c r="AB84" s="134"/>
      <c r="AC84" s="134">
        <f t="shared" si="11"/>
        <v>35331.800000000003</v>
      </c>
      <c r="AD84" s="134">
        <f t="shared" si="19"/>
        <v>0</v>
      </c>
      <c r="AE84" s="134">
        <f t="shared" si="18"/>
        <v>0</v>
      </c>
      <c r="AF84" s="134">
        <f t="shared" si="18"/>
        <v>0</v>
      </c>
      <c r="AG84" s="134">
        <f t="shared" si="18"/>
        <v>0</v>
      </c>
      <c r="AH84" s="134">
        <f t="shared" si="18"/>
        <v>0</v>
      </c>
      <c r="AI84" s="47">
        <f t="shared" si="21"/>
        <v>0</v>
      </c>
      <c r="AJ84" s="47">
        <f t="shared" si="21"/>
        <v>0</v>
      </c>
      <c r="AK84" s="47">
        <f t="shared" si="21"/>
        <v>0</v>
      </c>
      <c r="AL84" s="47">
        <f t="shared" si="20"/>
        <v>0</v>
      </c>
      <c r="AM84" s="47">
        <f t="shared" si="20"/>
        <v>0</v>
      </c>
      <c r="AN84" s="47">
        <f t="shared" si="20"/>
        <v>0</v>
      </c>
    </row>
    <row r="85" spans="1:40" s="4" customFormat="1" ht="71.25" customHeight="1" x14ac:dyDescent="0.25">
      <c r="A85" s="8" t="s">
        <v>117</v>
      </c>
      <c r="B85" s="64" t="s">
        <v>36</v>
      </c>
      <c r="C85" s="73"/>
      <c r="D85" s="73"/>
      <c r="E85" s="73"/>
      <c r="F85" s="73"/>
      <c r="G85" s="8">
        <v>35568.120000000003</v>
      </c>
      <c r="H85" s="8">
        <f t="shared" si="5"/>
        <v>0</v>
      </c>
      <c r="I85" s="10"/>
      <c r="J85" s="125"/>
      <c r="K85" s="125"/>
      <c r="L85" s="8">
        <f t="shared" si="6"/>
        <v>35568.120000000003</v>
      </c>
      <c r="M85" s="8">
        <v>35568.120000000003</v>
      </c>
      <c r="N85" s="8">
        <f t="shared" si="22"/>
        <v>0</v>
      </c>
      <c r="O85" s="10"/>
      <c r="P85" s="125"/>
      <c r="Q85" s="125"/>
      <c r="R85" s="8">
        <f t="shared" si="7"/>
        <v>35568.120000000003</v>
      </c>
      <c r="S85" s="123">
        <f t="shared" si="17"/>
        <v>0</v>
      </c>
      <c r="T85" s="123">
        <f t="shared" si="17"/>
        <v>0</v>
      </c>
      <c r="U85" s="123">
        <f t="shared" si="17"/>
        <v>0</v>
      </c>
      <c r="V85" s="123">
        <f t="shared" si="17"/>
        <v>0</v>
      </c>
      <c r="W85" s="123">
        <f t="shared" si="17"/>
        <v>0</v>
      </c>
      <c r="X85" s="135">
        <v>35568.120000000003</v>
      </c>
      <c r="Y85" s="134">
        <v>0</v>
      </c>
      <c r="Z85" s="134"/>
      <c r="AA85" s="134"/>
      <c r="AB85" s="134"/>
      <c r="AC85" s="134">
        <f t="shared" si="11"/>
        <v>35568.120000000003</v>
      </c>
      <c r="AD85" s="134">
        <f t="shared" si="19"/>
        <v>0</v>
      </c>
      <c r="AE85" s="134">
        <f t="shared" si="18"/>
        <v>0</v>
      </c>
      <c r="AF85" s="134">
        <f t="shared" si="18"/>
        <v>0</v>
      </c>
      <c r="AG85" s="134">
        <f t="shared" si="18"/>
        <v>0</v>
      </c>
      <c r="AH85" s="134">
        <f t="shared" si="18"/>
        <v>0</v>
      </c>
      <c r="AI85" s="47">
        <f t="shared" si="21"/>
        <v>0</v>
      </c>
      <c r="AJ85" s="47">
        <f t="shared" si="21"/>
        <v>0</v>
      </c>
      <c r="AK85" s="47">
        <f t="shared" si="21"/>
        <v>0</v>
      </c>
      <c r="AL85" s="47">
        <f t="shared" si="20"/>
        <v>0</v>
      </c>
      <c r="AM85" s="47">
        <f t="shared" si="20"/>
        <v>0</v>
      </c>
      <c r="AN85" s="47">
        <f t="shared" si="20"/>
        <v>0</v>
      </c>
    </row>
    <row r="86" spans="1:40" s="4" customFormat="1" ht="49.5" customHeight="1" x14ac:dyDescent="0.25">
      <c r="A86" s="8" t="s">
        <v>118</v>
      </c>
      <c r="B86" s="64" t="s">
        <v>37</v>
      </c>
      <c r="C86" s="73"/>
      <c r="D86" s="73"/>
      <c r="E86" s="73"/>
      <c r="F86" s="73"/>
      <c r="G86" s="8">
        <v>14079.8</v>
      </c>
      <c r="H86" s="8">
        <f t="shared" ref="H86:H149" si="24">I86+J86</f>
        <v>0</v>
      </c>
      <c r="I86" s="10"/>
      <c r="J86" s="125"/>
      <c r="K86" s="125"/>
      <c r="L86" s="8">
        <f t="shared" ref="L86:L142" si="25">G86+H86</f>
        <v>14079.8</v>
      </c>
      <c r="M86" s="8">
        <v>14079.8</v>
      </c>
      <c r="N86" s="8">
        <f t="shared" si="22"/>
        <v>0</v>
      </c>
      <c r="O86" s="10"/>
      <c r="P86" s="125"/>
      <c r="Q86" s="125"/>
      <c r="R86" s="8">
        <f t="shared" ref="R86:R142" si="26">M86+N86</f>
        <v>14079.8</v>
      </c>
      <c r="S86" s="123">
        <f t="shared" si="17"/>
        <v>0</v>
      </c>
      <c r="T86" s="123">
        <f t="shared" si="17"/>
        <v>0</v>
      </c>
      <c r="U86" s="123">
        <f t="shared" si="17"/>
        <v>0</v>
      </c>
      <c r="V86" s="123">
        <f t="shared" si="17"/>
        <v>0</v>
      </c>
      <c r="W86" s="123">
        <f t="shared" si="17"/>
        <v>0</v>
      </c>
      <c r="X86" s="8">
        <v>14079.8</v>
      </c>
      <c r="Y86" s="134">
        <v>0</v>
      </c>
      <c r="Z86" s="134"/>
      <c r="AA86" s="134"/>
      <c r="AB86" s="134"/>
      <c r="AC86" s="134">
        <f t="shared" si="11"/>
        <v>14079.8</v>
      </c>
      <c r="AD86" s="134">
        <f t="shared" si="19"/>
        <v>0</v>
      </c>
      <c r="AE86" s="134">
        <f t="shared" si="18"/>
        <v>0</v>
      </c>
      <c r="AF86" s="134">
        <f t="shared" si="18"/>
        <v>0</v>
      </c>
      <c r="AG86" s="134">
        <f t="shared" si="18"/>
        <v>0</v>
      </c>
      <c r="AH86" s="134">
        <f t="shared" si="18"/>
        <v>0</v>
      </c>
      <c r="AI86" s="47">
        <f t="shared" si="21"/>
        <v>0</v>
      </c>
      <c r="AJ86" s="47">
        <f t="shared" si="21"/>
        <v>0</v>
      </c>
      <c r="AK86" s="47">
        <f t="shared" si="21"/>
        <v>0</v>
      </c>
      <c r="AL86" s="47">
        <f t="shared" si="20"/>
        <v>0</v>
      </c>
      <c r="AM86" s="47">
        <f t="shared" si="20"/>
        <v>0</v>
      </c>
      <c r="AN86" s="47">
        <f t="shared" si="20"/>
        <v>0</v>
      </c>
    </row>
    <row r="87" spans="1:40" s="4" customFormat="1" ht="67.5" customHeight="1" x14ac:dyDescent="0.25">
      <c r="A87" s="8" t="s">
        <v>119</v>
      </c>
      <c r="B87" s="64" t="s">
        <v>38</v>
      </c>
      <c r="C87" s="74"/>
      <c r="D87" s="74"/>
      <c r="E87" s="74"/>
      <c r="F87" s="74"/>
      <c r="G87" s="8">
        <v>3210</v>
      </c>
      <c r="H87" s="8">
        <f t="shared" si="24"/>
        <v>0</v>
      </c>
      <c r="I87" s="10"/>
      <c r="J87" s="125"/>
      <c r="K87" s="125"/>
      <c r="L87" s="8">
        <f t="shared" si="25"/>
        <v>3210</v>
      </c>
      <c r="M87" s="8">
        <v>3210</v>
      </c>
      <c r="N87" s="8">
        <f t="shared" si="22"/>
        <v>0</v>
      </c>
      <c r="O87" s="10"/>
      <c r="P87" s="125"/>
      <c r="Q87" s="125"/>
      <c r="R87" s="8">
        <f t="shared" si="26"/>
        <v>3210</v>
      </c>
      <c r="S87" s="123">
        <f t="shared" si="17"/>
        <v>0</v>
      </c>
      <c r="T87" s="123">
        <f t="shared" si="17"/>
        <v>0</v>
      </c>
      <c r="U87" s="123">
        <f t="shared" si="17"/>
        <v>0</v>
      </c>
      <c r="V87" s="123">
        <f t="shared" si="17"/>
        <v>0</v>
      </c>
      <c r="W87" s="123">
        <f t="shared" si="17"/>
        <v>0</v>
      </c>
      <c r="X87" s="8">
        <v>3210</v>
      </c>
      <c r="Y87" s="134">
        <v>0</v>
      </c>
      <c r="Z87" s="134"/>
      <c r="AA87" s="134"/>
      <c r="AB87" s="134"/>
      <c r="AC87" s="134">
        <f t="shared" si="11"/>
        <v>3210</v>
      </c>
      <c r="AD87" s="134">
        <f t="shared" si="19"/>
        <v>0</v>
      </c>
      <c r="AE87" s="134">
        <f t="shared" si="18"/>
        <v>0</v>
      </c>
      <c r="AF87" s="134">
        <f t="shared" si="18"/>
        <v>0</v>
      </c>
      <c r="AG87" s="134">
        <f t="shared" si="18"/>
        <v>0</v>
      </c>
      <c r="AH87" s="134">
        <f t="shared" si="18"/>
        <v>0</v>
      </c>
      <c r="AI87" s="47">
        <f t="shared" si="21"/>
        <v>0</v>
      </c>
      <c r="AJ87" s="47">
        <f t="shared" si="21"/>
        <v>0</v>
      </c>
      <c r="AK87" s="47">
        <f t="shared" si="21"/>
        <v>0</v>
      </c>
      <c r="AL87" s="47">
        <f t="shared" si="20"/>
        <v>0</v>
      </c>
      <c r="AM87" s="47">
        <f t="shared" si="20"/>
        <v>0</v>
      </c>
      <c r="AN87" s="47">
        <f t="shared" si="20"/>
        <v>0</v>
      </c>
    </row>
    <row r="88" spans="1:40" s="4" customFormat="1" ht="40.5" x14ac:dyDescent="0.25">
      <c r="A88" s="8" t="s">
        <v>120</v>
      </c>
      <c r="B88" s="154" t="s">
        <v>39</v>
      </c>
      <c r="C88" s="74"/>
      <c r="D88" s="74"/>
      <c r="E88" s="74"/>
      <c r="F88" s="74"/>
      <c r="G88" s="8">
        <v>4120</v>
      </c>
      <c r="H88" s="8">
        <f t="shared" si="24"/>
        <v>0</v>
      </c>
      <c r="I88" s="10"/>
      <c r="J88" s="125"/>
      <c r="K88" s="125"/>
      <c r="L88" s="8">
        <f t="shared" si="25"/>
        <v>4120</v>
      </c>
      <c r="M88" s="8">
        <v>4120</v>
      </c>
      <c r="N88" s="8">
        <f t="shared" si="22"/>
        <v>0</v>
      </c>
      <c r="O88" s="10"/>
      <c r="P88" s="125"/>
      <c r="Q88" s="125"/>
      <c r="R88" s="8">
        <f t="shared" si="26"/>
        <v>4120</v>
      </c>
      <c r="S88" s="123">
        <f t="shared" si="17"/>
        <v>0</v>
      </c>
      <c r="T88" s="123">
        <f t="shared" si="17"/>
        <v>0</v>
      </c>
      <c r="U88" s="123">
        <f t="shared" si="17"/>
        <v>0</v>
      </c>
      <c r="V88" s="123">
        <f t="shared" si="17"/>
        <v>0</v>
      </c>
      <c r="W88" s="123">
        <f t="shared" si="17"/>
        <v>0</v>
      </c>
      <c r="X88" s="8">
        <v>4120</v>
      </c>
      <c r="Y88" s="134">
        <v>0</v>
      </c>
      <c r="Z88" s="134"/>
      <c r="AA88" s="134"/>
      <c r="AB88" s="134"/>
      <c r="AC88" s="134">
        <f t="shared" si="11"/>
        <v>4120</v>
      </c>
      <c r="AD88" s="134">
        <f t="shared" si="19"/>
        <v>0</v>
      </c>
      <c r="AE88" s="134">
        <f t="shared" si="18"/>
        <v>0</v>
      </c>
      <c r="AF88" s="134">
        <f t="shared" si="18"/>
        <v>0</v>
      </c>
      <c r="AG88" s="134">
        <f t="shared" si="18"/>
        <v>0</v>
      </c>
      <c r="AH88" s="134">
        <f t="shared" si="18"/>
        <v>0</v>
      </c>
      <c r="AI88" s="47">
        <f t="shared" si="21"/>
        <v>0</v>
      </c>
      <c r="AJ88" s="47">
        <f t="shared" si="21"/>
        <v>0</v>
      </c>
      <c r="AK88" s="47">
        <f t="shared" si="21"/>
        <v>0</v>
      </c>
      <c r="AL88" s="47">
        <f t="shared" si="20"/>
        <v>0</v>
      </c>
      <c r="AM88" s="47">
        <f t="shared" si="20"/>
        <v>0</v>
      </c>
      <c r="AN88" s="47">
        <f t="shared" si="20"/>
        <v>0</v>
      </c>
    </row>
    <row r="89" spans="1:40" s="4" customFormat="1" ht="74.25" customHeight="1" x14ac:dyDescent="0.25">
      <c r="A89" s="8" t="s">
        <v>121</v>
      </c>
      <c r="B89" s="154" t="s">
        <v>40</v>
      </c>
      <c r="C89" s="74"/>
      <c r="D89" s="74"/>
      <c r="E89" s="74"/>
      <c r="F89" s="74"/>
      <c r="G89" s="8">
        <v>5500</v>
      </c>
      <c r="H89" s="8">
        <f t="shared" si="24"/>
        <v>0</v>
      </c>
      <c r="I89" s="10"/>
      <c r="J89" s="125"/>
      <c r="K89" s="125"/>
      <c r="L89" s="8">
        <f t="shared" si="25"/>
        <v>5500</v>
      </c>
      <c r="M89" s="8">
        <v>5500</v>
      </c>
      <c r="N89" s="8">
        <f t="shared" si="22"/>
        <v>0</v>
      </c>
      <c r="O89" s="10"/>
      <c r="P89" s="125"/>
      <c r="Q89" s="125"/>
      <c r="R89" s="8">
        <f t="shared" si="26"/>
        <v>5500</v>
      </c>
      <c r="S89" s="123">
        <f t="shared" si="17"/>
        <v>0</v>
      </c>
      <c r="T89" s="123">
        <f t="shared" si="17"/>
        <v>0</v>
      </c>
      <c r="U89" s="123">
        <f t="shared" si="17"/>
        <v>0</v>
      </c>
      <c r="V89" s="123">
        <f t="shared" si="17"/>
        <v>0</v>
      </c>
      <c r="W89" s="123">
        <f t="shared" si="17"/>
        <v>0</v>
      </c>
      <c r="X89" s="8">
        <v>5500</v>
      </c>
      <c r="Y89" s="134">
        <v>0</v>
      </c>
      <c r="Z89" s="134"/>
      <c r="AA89" s="134"/>
      <c r="AB89" s="134"/>
      <c r="AC89" s="134">
        <f t="shared" si="11"/>
        <v>5500</v>
      </c>
      <c r="AD89" s="134">
        <f t="shared" si="19"/>
        <v>0</v>
      </c>
      <c r="AE89" s="134">
        <f t="shared" si="18"/>
        <v>0</v>
      </c>
      <c r="AF89" s="134">
        <f t="shared" si="18"/>
        <v>0</v>
      </c>
      <c r="AG89" s="134">
        <f t="shared" si="18"/>
        <v>0</v>
      </c>
      <c r="AH89" s="134">
        <f t="shared" si="18"/>
        <v>0</v>
      </c>
      <c r="AI89" s="47">
        <f t="shared" si="21"/>
        <v>0</v>
      </c>
      <c r="AJ89" s="47">
        <f t="shared" si="21"/>
        <v>0</v>
      </c>
      <c r="AK89" s="47">
        <f t="shared" si="21"/>
        <v>0</v>
      </c>
      <c r="AL89" s="47">
        <f t="shared" si="20"/>
        <v>0</v>
      </c>
      <c r="AM89" s="47">
        <f t="shared" si="20"/>
        <v>0</v>
      </c>
      <c r="AN89" s="47">
        <f t="shared" si="20"/>
        <v>0</v>
      </c>
    </row>
    <row r="90" spans="1:40" s="4" customFormat="1" ht="33" customHeight="1" x14ac:dyDescent="0.25">
      <c r="A90" s="8" t="s">
        <v>122</v>
      </c>
      <c r="B90" s="64" t="s">
        <v>41</v>
      </c>
      <c r="C90" s="74"/>
      <c r="D90" s="74"/>
      <c r="E90" s="74"/>
      <c r="F90" s="74"/>
      <c r="G90" s="8">
        <v>10800</v>
      </c>
      <c r="H90" s="8">
        <f t="shared" si="24"/>
        <v>0</v>
      </c>
      <c r="I90" s="10"/>
      <c r="J90" s="125"/>
      <c r="K90" s="125"/>
      <c r="L90" s="8">
        <f t="shared" si="25"/>
        <v>10800</v>
      </c>
      <c r="M90" s="8">
        <v>10800</v>
      </c>
      <c r="N90" s="8">
        <f t="shared" si="22"/>
        <v>0</v>
      </c>
      <c r="O90" s="10"/>
      <c r="P90" s="125"/>
      <c r="Q90" s="125"/>
      <c r="R90" s="8">
        <f t="shared" si="26"/>
        <v>10800</v>
      </c>
      <c r="S90" s="123">
        <f t="shared" si="17"/>
        <v>0</v>
      </c>
      <c r="T90" s="123">
        <f t="shared" si="17"/>
        <v>0</v>
      </c>
      <c r="U90" s="123">
        <f t="shared" si="17"/>
        <v>0</v>
      </c>
      <c r="V90" s="123">
        <f t="shared" si="17"/>
        <v>0</v>
      </c>
      <c r="W90" s="123">
        <f t="shared" si="17"/>
        <v>0</v>
      </c>
      <c r="X90" s="134">
        <v>10800</v>
      </c>
      <c r="Y90" s="134">
        <v>0</v>
      </c>
      <c r="Z90" s="134"/>
      <c r="AA90" s="134"/>
      <c r="AB90" s="134"/>
      <c r="AC90" s="134">
        <f t="shared" ref="AC90:AC153" si="27">X90+Y90</f>
        <v>10800</v>
      </c>
      <c r="AD90" s="134">
        <f t="shared" si="19"/>
        <v>0</v>
      </c>
      <c r="AE90" s="134">
        <f t="shared" si="18"/>
        <v>0</v>
      </c>
      <c r="AF90" s="134">
        <f t="shared" si="18"/>
        <v>0</v>
      </c>
      <c r="AG90" s="134">
        <f t="shared" si="18"/>
        <v>0</v>
      </c>
      <c r="AH90" s="134">
        <f t="shared" si="18"/>
        <v>0</v>
      </c>
      <c r="AI90" s="47">
        <f t="shared" si="21"/>
        <v>0</v>
      </c>
      <c r="AJ90" s="47">
        <f t="shared" si="21"/>
        <v>0</v>
      </c>
      <c r="AK90" s="47">
        <f t="shared" si="21"/>
        <v>0</v>
      </c>
      <c r="AL90" s="47">
        <f t="shared" si="20"/>
        <v>0</v>
      </c>
      <c r="AM90" s="47">
        <f t="shared" si="20"/>
        <v>0</v>
      </c>
      <c r="AN90" s="47">
        <f t="shared" si="20"/>
        <v>0</v>
      </c>
    </row>
    <row r="91" spans="1:40" s="4" customFormat="1" ht="51" customHeight="1" x14ac:dyDescent="0.25">
      <c r="A91" s="8" t="s">
        <v>123</v>
      </c>
      <c r="B91" s="64" t="s">
        <v>42</v>
      </c>
      <c r="C91" s="64"/>
      <c r="D91" s="64"/>
      <c r="E91" s="64"/>
      <c r="F91" s="64"/>
      <c r="G91" s="8">
        <v>35000</v>
      </c>
      <c r="H91" s="8">
        <f t="shared" si="24"/>
        <v>0</v>
      </c>
      <c r="I91" s="10"/>
      <c r="J91" s="125"/>
      <c r="K91" s="125"/>
      <c r="L91" s="8">
        <f t="shared" si="25"/>
        <v>35000</v>
      </c>
      <c r="M91" s="8">
        <v>35000</v>
      </c>
      <c r="N91" s="8">
        <f t="shared" si="22"/>
        <v>0</v>
      </c>
      <c r="O91" s="10"/>
      <c r="P91" s="125"/>
      <c r="Q91" s="125"/>
      <c r="R91" s="8">
        <f t="shared" si="26"/>
        <v>35000</v>
      </c>
      <c r="S91" s="123">
        <f t="shared" si="17"/>
        <v>0</v>
      </c>
      <c r="T91" s="123">
        <f t="shared" si="17"/>
        <v>0</v>
      </c>
      <c r="U91" s="123">
        <f t="shared" si="17"/>
        <v>0</v>
      </c>
      <c r="V91" s="123">
        <f t="shared" si="17"/>
        <v>0</v>
      </c>
      <c r="W91" s="123">
        <f t="shared" si="17"/>
        <v>0</v>
      </c>
      <c r="X91" s="134">
        <v>35000</v>
      </c>
      <c r="Y91" s="134">
        <v>0</v>
      </c>
      <c r="Z91" s="134"/>
      <c r="AA91" s="134"/>
      <c r="AB91" s="134"/>
      <c r="AC91" s="134">
        <f t="shared" si="27"/>
        <v>35000</v>
      </c>
      <c r="AD91" s="134">
        <f t="shared" si="19"/>
        <v>0</v>
      </c>
      <c r="AE91" s="134">
        <f t="shared" si="18"/>
        <v>0</v>
      </c>
      <c r="AF91" s="134">
        <f t="shared" si="18"/>
        <v>0</v>
      </c>
      <c r="AG91" s="134">
        <f t="shared" si="18"/>
        <v>0</v>
      </c>
      <c r="AH91" s="134">
        <f t="shared" si="18"/>
        <v>0</v>
      </c>
      <c r="AI91" s="47">
        <f t="shared" si="21"/>
        <v>0</v>
      </c>
      <c r="AJ91" s="47">
        <f t="shared" si="21"/>
        <v>0</v>
      </c>
      <c r="AK91" s="47">
        <f t="shared" si="21"/>
        <v>0</v>
      </c>
      <c r="AL91" s="47">
        <f t="shared" si="20"/>
        <v>0</v>
      </c>
      <c r="AM91" s="47">
        <f t="shared" si="20"/>
        <v>0</v>
      </c>
      <c r="AN91" s="47">
        <f t="shared" si="20"/>
        <v>0</v>
      </c>
    </row>
    <row r="92" spans="1:40" s="4" customFormat="1" ht="81" x14ac:dyDescent="0.25">
      <c r="A92" s="8" t="s">
        <v>124</v>
      </c>
      <c r="B92" s="64" t="s">
        <v>43</v>
      </c>
      <c r="C92" s="75"/>
      <c r="D92" s="75"/>
      <c r="E92" s="75"/>
      <c r="F92" s="75"/>
      <c r="G92" s="8">
        <v>275.46499999999997</v>
      </c>
      <c r="H92" s="8">
        <f t="shared" si="24"/>
        <v>0</v>
      </c>
      <c r="I92" s="10"/>
      <c r="J92" s="125"/>
      <c r="K92" s="125"/>
      <c r="L92" s="8">
        <f t="shared" si="25"/>
        <v>275.46499999999997</v>
      </c>
      <c r="M92" s="8">
        <v>275.46499999999997</v>
      </c>
      <c r="N92" s="8">
        <f t="shared" si="22"/>
        <v>0</v>
      </c>
      <c r="O92" s="10"/>
      <c r="P92" s="125"/>
      <c r="Q92" s="125"/>
      <c r="R92" s="8">
        <f t="shared" si="26"/>
        <v>275.46499999999997</v>
      </c>
      <c r="S92" s="123">
        <f t="shared" si="17"/>
        <v>0</v>
      </c>
      <c r="T92" s="123">
        <f t="shared" si="17"/>
        <v>0</v>
      </c>
      <c r="U92" s="123">
        <f t="shared" si="17"/>
        <v>0</v>
      </c>
      <c r="V92" s="123">
        <f t="shared" si="17"/>
        <v>0</v>
      </c>
      <c r="W92" s="123">
        <f t="shared" si="17"/>
        <v>0</v>
      </c>
      <c r="X92" s="135">
        <v>275.46499999999997</v>
      </c>
      <c r="Y92" s="134">
        <v>0</v>
      </c>
      <c r="Z92" s="134"/>
      <c r="AA92" s="134"/>
      <c r="AB92" s="134"/>
      <c r="AC92" s="134">
        <f t="shared" si="27"/>
        <v>275.46499999999997</v>
      </c>
      <c r="AD92" s="134">
        <f t="shared" si="19"/>
        <v>0</v>
      </c>
      <c r="AE92" s="134">
        <f t="shared" si="18"/>
        <v>0</v>
      </c>
      <c r="AF92" s="134">
        <f t="shared" si="18"/>
        <v>0</v>
      </c>
      <c r="AG92" s="134">
        <f t="shared" si="18"/>
        <v>0</v>
      </c>
      <c r="AH92" s="134">
        <f t="shared" si="18"/>
        <v>0</v>
      </c>
      <c r="AI92" s="47">
        <f t="shared" si="21"/>
        <v>0</v>
      </c>
      <c r="AJ92" s="47">
        <f t="shared" si="21"/>
        <v>0</v>
      </c>
      <c r="AK92" s="47">
        <f t="shared" si="21"/>
        <v>0</v>
      </c>
      <c r="AL92" s="47">
        <f t="shared" si="20"/>
        <v>0</v>
      </c>
      <c r="AM92" s="47">
        <f t="shared" si="20"/>
        <v>0</v>
      </c>
      <c r="AN92" s="47">
        <f t="shared" si="20"/>
        <v>0</v>
      </c>
    </row>
    <row r="93" spans="1:40" s="4" customFormat="1" ht="46.5" customHeight="1" x14ac:dyDescent="0.25">
      <c r="A93" s="8" t="s">
        <v>125</v>
      </c>
      <c r="B93" s="64" t="s">
        <v>44</v>
      </c>
      <c r="C93" s="75"/>
      <c r="D93" s="75"/>
      <c r="E93" s="75"/>
      <c r="F93" s="75"/>
      <c r="G93" s="8">
        <v>138</v>
      </c>
      <c r="H93" s="8">
        <f t="shared" si="24"/>
        <v>0</v>
      </c>
      <c r="I93" s="10"/>
      <c r="J93" s="125"/>
      <c r="K93" s="125"/>
      <c r="L93" s="8">
        <f t="shared" si="25"/>
        <v>138</v>
      </c>
      <c r="M93" s="8">
        <v>138</v>
      </c>
      <c r="N93" s="8">
        <f t="shared" si="22"/>
        <v>0</v>
      </c>
      <c r="O93" s="10"/>
      <c r="P93" s="125"/>
      <c r="Q93" s="125"/>
      <c r="R93" s="8">
        <f t="shared" si="26"/>
        <v>138</v>
      </c>
      <c r="S93" s="123">
        <f t="shared" si="17"/>
        <v>0</v>
      </c>
      <c r="T93" s="123">
        <f t="shared" si="17"/>
        <v>0</v>
      </c>
      <c r="U93" s="123">
        <f t="shared" si="17"/>
        <v>0</v>
      </c>
      <c r="V93" s="123">
        <f t="shared" si="17"/>
        <v>0</v>
      </c>
      <c r="W93" s="123">
        <f t="shared" si="17"/>
        <v>0</v>
      </c>
      <c r="X93" s="134">
        <v>138</v>
      </c>
      <c r="Y93" s="134">
        <v>0</v>
      </c>
      <c r="Z93" s="134"/>
      <c r="AA93" s="134"/>
      <c r="AB93" s="134"/>
      <c r="AC93" s="134">
        <f t="shared" si="27"/>
        <v>138</v>
      </c>
      <c r="AD93" s="134">
        <f t="shared" si="19"/>
        <v>0</v>
      </c>
      <c r="AE93" s="134">
        <f t="shared" si="18"/>
        <v>0</v>
      </c>
      <c r="AF93" s="134">
        <f t="shared" si="18"/>
        <v>0</v>
      </c>
      <c r="AG93" s="134">
        <f t="shared" si="18"/>
        <v>0</v>
      </c>
      <c r="AH93" s="134">
        <f t="shared" si="18"/>
        <v>0</v>
      </c>
      <c r="AI93" s="47">
        <f t="shared" si="21"/>
        <v>0</v>
      </c>
      <c r="AJ93" s="47">
        <f t="shared" si="21"/>
        <v>0</v>
      </c>
      <c r="AK93" s="47">
        <f t="shared" si="21"/>
        <v>0</v>
      </c>
      <c r="AL93" s="47">
        <f t="shared" si="20"/>
        <v>0</v>
      </c>
      <c r="AM93" s="47">
        <f t="shared" si="20"/>
        <v>0</v>
      </c>
      <c r="AN93" s="47">
        <f t="shared" si="20"/>
        <v>0</v>
      </c>
    </row>
    <row r="94" spans="1:40" s="4" customFormat="1" ht="81" x14ac:dyDescent="0.25">
      <c r="A94" s="8" t="s">
        <v>126</v>
      </c>
      <c r="B94" s="64" t="s">
        <v>45</v>
      </c>
      <c r="C94" s="75"/>
      <c r="D94" s="75"/>
      <c r="E94" s="75"/>
      <c r="F94" s="75"/>
      <c r="G94" s="8">
        <v>557.34199999999998</v>
      </c>
      <c r="H94" s="8">
        <f t="shared" si="24"/>
        <v>0</v>
      </c>
      <c r="I94" s="10"/>
      <c r="J94" s="125"/>
      <c r="K94" s="125"/>
      <c r="L94" s="8">
        <f t="shared" si="25"/>
        <v>557.34199999999998</v>
      </c>
      <c r="M94" s="8">
        <v>557.34199999999998</v>
      </c>
      <c r="N94" s="8">
        <f t="shared" si="22"/>
        <v>0</v>
      </c>
      <c r="O94" s="10"/>
      <c r="P94" s="125"/>
      <c r="Q94" s="125"/>
      <c r="R94" s="8">
        <f t="shared" si="26"/>
        <v>557.34199999999998</v>
      </c>
      <c r="S94" s="123">
        <f t="shared" si="17"/>
        <v>0</v>
      </c>
      <c r="T94" s="123">
        <f t="shared" si="17"/>
        <v>0</v>
      </c>
      <c r="U94" s="123">
        <f t="shared" si="17"/>
        <v>0</v>
      </c>
      <c r="V94" s="123">
        <f t="shared" si="17"/>
        <v>0</v>
      </c>
      <c r="W94" s="123">
        <f t="shared" si="17"/>
        <v>0</v>
      </c>
      <c r="X94" s="134">
        <v>557.34199999999998</v>
      </c>
      <c r="Y94" s="134">
        <v>0</v>
      </c>
      <c r="Z94" s="134"/>
      <c r="AA94" s="134"/>
      <c r="AB94" s="134"/>
      <c r="AC94" s="134">
        <f t="shared" si="27"/>
        <v>557.34199999999998</v>
      </c>
      <c r="AD94" s="134">
        <f t="shared" si="19"/>
        <v>0</v>
      </c>
      <c r="AE94" s="134">
        <f t="shared" si="18"/>
        <v>0</v>
      </c>
      <c r="AF94" s="134">
        <f t="shared" si="18"/>
        <v>0</v>
      </c>
      <c r="AG94" s="134">
        <f t="shared" si="18"/>
        <v>0</v>
      </c>
      <c r="AH94" s="134">
        <f t="shared" si="18"/>
        <v>0</v>
      </c>
      <c r="AI94" s="47">
        <f t="shared" si="21"/>
        <v>0</v>
      </c>
      <c r="AJ94" s="47">
        <f t="shared" si="21"/>
        <v>0</v>
      </c>
      <c r="AK94" s="47">
        <f t="shared" si="21"/>
        <v>0</v>
      </c>
      <c r="AL94" s="47">
        <f t="shared" si="20"/>
        <v>0</v>
      </c>
      <c r="AM94" s="47">
        <f t="shared" si="20"/>
        <v>0</v>
      </c>
      <c r="AN94" s="47">
        <f t="shared" si="20"/>
        <v>0</v>
      </c>
    </row>
    <row r="95" spans="1:40" s="4" customFormat="1" ht="60.75" x14ac:dyDescent="0.25">
      <c r="A95" s="8" t="s">
        <v>127</v>
      </c>
      <c r="B95" s="64" t="s">
        <v>46</v>
      </c>
      <c r="C95" s="133"/>
      <c r="D95" s="133"/>
      <c r="E95" s="133"/>
      <c r="F95" s="133"/>
      <c r="G95" s="8">
        <v>920</v>
      </c>
      <c r="H95" s="8">
        <f t="shared" si="24"/>
        <v>0</v>
      </c>
      <c r="I95" s="10"/>
      <c r="J95" s="125"/>
      <c r="K95" s="125"/>
      <c r="L95" s="8">
        <f t="shared" si="25"/>
        <v>920</v>
      </c>
      <c r="M95" s="8">
        <v>920</v>
      </c>
      <c r="N95" s="8">
        <f t="shared" si="22"/>
        <v>0</v>
      </c>
      <c r="O95" s="10"/>
      <c r="P95" s="125"/>
      <c r="Q95" s="125"/>
      <c r="R95" s="8">
        <f t="shared" si="26"/>
        <v>920</v>
      </c>
      <c r="S95" s="123">
        <f t="shared" si="17"/>
        <v>0</v>
      </c>
      <c r="T95" s="123">
        <f t="shared" si="17"/>
        <v>0</v>
      </c>
      <c r="U95" s="123">
        <f t="shared" si="17"/>
        <v>0</v>
      </c>
      <c r="V95" s="123">
        <f t="shared" si="17"/>
        <v>0</v>
      </c>
      <c r="W95" s="123">
        <f t="shared" si="17"/>
        <v>0</v>
      </c>
      <c r="X95" s="134">
        <v>920</v>
      </c>
      <c r="Y95" s="134">
        <v>0</v>
      </c>
      <c r="Z95" s="134"/>
      <c r="AA95" s="134"/>
      <c r="AB95" s="134"/>
      <c r="AC95" s="134">
        <f t="shared" si="27"/>
        <v>920</v>
      </c>
      <c r="AD95" s="134">
        <f t="shared" si="19"/>
        <v>0</v>
      </c>
      <c r="AE95" s="134">
        <f t="shared" si="18"/>
        <v>0</v>
      </c>
      <c r="AF95" s="134">
        <f t="shared" si="18"/>
        <v>0</v>
      </c>
      <c r="AG95" s="134">
        <f t="shared" si="18"/>
        <v>0</v>
      </c>
      <c r="AH95" s="134">
        <f t="shared" si="18"/>
        <v>0</v>
      </c>
      <c r="AI95" s="47">
        <f t="shared" si="21"/>
        <v>0</v>
      </c>
      <c r="AJ95" s="47">
        <f t="shared" si="21"/>
        <v>0</v>
      </c>
      <c r="AK95" s="47">
        <f t="shared" si="21"/>
        <v>0</v>
      </c>
      <c r="AL95" s="47">
        <f t="shared" si="20"/>
        <v>0</v>
      </c>
      <c r="AM95" s="47">
        <f t="shared" si="20"/>
        <v>0</v>
      </c>
      <c r="AN95" s="47">
        <f t="shared" si="20"/>
        <v>0</v>
      </c>
    </row>
    <row r="96" spans="1:40" s="4" customFormat="1" ht="40.5" x14ac:dyDescent="0.25">
      <c r="A96" s="8" t="s">
        <v>128</v>
      </c>
      <c r="B96" s="64" t="s">
        <v>47</v>
      </c>
      <c r="C96" s="133"/>
      <c r="D96" s="133"/>
      <c r="E96" s="133"/>
      <c r="F96" s="133"/>
      <c r="G96" s="8">
        <v>400</v>
      </c>
      <c r="H96" s="8">
        <f t="shared" si="24"/>
        <v>0</v>
      </c>
      <c r="I96" s="10"/>
      <c r="J96" s="125"/>
      <c r="K96" s="125"/>
      <c r="L96" s="8">
        <f t="shared" si="25"/>
        <v>400</v>
      </c>
      <c r="M96" s="8">
        <v>400</v>
      </c>
      <c r="N96" s="8">
        <f t="shared" si="22"/>
        <v>0</v>
      </c>
      <c r="O96" s="10"/>
      <c r="P96" s="125"/>
      <c r="Q96" s="125"/>
      <c r="R96" s="8">
        <f t="shared" si="26"/>
        <v>400</v>
      </c>
      <c r="S96" s="123">
        <f t="shared" si="17"/>
        <v>0</v>
      </c>
      <c r="T96" s="123">
        <f t="shared" si="17"/>
        <v>0</v>
      </c>
      <c r="U96" s="123">
        <f t="shared" si="17"/>
        <v>0</v>
      </c>
      <c r="V96" s="123">
        <f t="shared" si="17"/>
        <v>0</v>
      </c>
      <c r="W96" s="123">
        <f t="shared" si="17"/>
        <v>0</v>
      </c>
      <c r="X96" s="134">
        <v>400</v>
      </c>
      <c r="Y96" s="134">
        <v>0</v>
      </c>
      <c r="Z96" s="134"/>
      <c r="AA96" s="134"/>
      <c r="AB96" s="134"/>
      <c r="AC96" s="134">
        <f t="shared" si="27"/>
        <v>400</v>
      </c>
      <c r="AD96" s="134">
        <f t="shared" si="19"/>
        <v>0</v>
      </c>
      <c r="AE96" s="134">
        <f t="shared" si="18"/>
        <v>0</v>
      </c>
      <c r="AF96" s="134">
        <f t="shared" si="18"/>
        <v>0</v>
      </c>
      <c r="AG96" s="134">
        <f t="shared" si="18"/>
        <v>0</v>
      </c>
      <c r="AH96" s="134">
        <f t="shared" si="18"/>
        <v>0</v>
      </c>
      <c r="AI96" s="47">
        <f t="shared" si="21"/>
        <v>0</v>
      </c>
      <c r="AJ96" s="47">
        <f t="shared" si="21"/>
        <v>0</v>
      </c>
      <c r="AK96" s="47">
        <f t="shared" si="21"/>
        <v>0</v>
      </c>
      <c r="AL96" s="47">
        <f t="shared" si="20"/>
        <v>0</v>
      </c>
      <c r="AM96" s="47">
        <f t="shared" si="20"/>
        <v>0</v>
      </c>
      <c r="AN96" s="47">
        <f t="shared" si="20"/>
        <v>0</v>
      </c>
    </row>
    <row r="97" spans="1:40" s="4" customFormat="1" ht="40.5" x14ac:dyDescent="0.25">
      <c r="A97" s="8" t="s">
        <v>129</v>
      </c>
      <c r="B97" s="64" t="s">
        <v>48</v>
      </c>
      <c r="C97" s="133"/>
      <c r="D97" s="133"/>
      <c r="E97" s="133"/>
      <c r="F97" s="133"/>
      <c r="G97" s="8">
        <v>100</v>
      </c>
      <c r="H97" s="8">
        <f t="shared" si="24"/>
        <v>0</v>
      </c>
      <c r="I97" s="10"/>
      <c r="J97" s="125"/>
      <c r="K97" s="125"/>
      <c r="L97" s="8">
        <f t="shared" si="25"/>
        <v>100</v>
      </c>
      <c r="M97" s="8">
        <v>100</v>
      </c>
      <c r="N97" s="8">
        <f t="shared" si="22"/>
        <v>0</v>
      </c>
      <c r="O97" s="10"/>
      <c r="P97" s="125"/>
      <c r="Q97" s="125"/>
      <c r="R97" s="8">
        <f t="shared" si="26"/>
        <v>100</v>
      </c>
      <c r="S97" s="123">
        <f t="shared" si="17"/>
        <v>0</v>
      </c>
      <c r="T97" s="123">
        <f t="shared" si="17"/>
        <v>0</v>
      </c>
      <c r="U97" s="123">
        <f t="shared" si="17"/>
        <v>0</v>
      </c>
      <c r="V97" s="123">
        <f t="shared" si="17"/>
        <v>0</v>
      </c>
      <c r="W97" s="123">
        <f t="shared" si="17"/>
        <v>0</v>
      </c>
      <c r="X97" s="134">
        <v>100</v>
      </c>
      <c r="Y97" s="134">
        <v>0</v>
      </c>
      <c r="Z97" s="134"/>
      <c r="AA97" s="134"/>
      <c r="AB97" s="134"/>
      <c r="AC97" s="134">
        <f t="shared" si="27"/>
        <v>100</v>
      </c>
      <c r="AD97" s="134">
        <f t="shared" ref="AD97:AD128" si="28">X97-G97</f>
        <v>0</v>
      </c>
      <c r="AE97" s="134">
        <f t="shared" si="18"/>
        <v>0</v>
      </c>
      <c r="AF97" s="134">
        <f t="shared" si="18"/>
        <v>0</v>
      </c>
      <c r="AG97" s="134">
        <f t="shared" si="18"/>
        <v>0</v>
      </c>
      <c r="AH97" s="134">
        <f t="shared" si="18"/>
        <v>0</v>
      </c>
      <c r="AI97" s="47">
        <f t="shared" si="21"/>
        <v>0</v>
      </c>
      <c r="AJ97" s="47">
        <f t="shared" si="21"/>
        <v>0</v>
      </c>
      <c r="AK97" s="47">
        <f t="shared" si="21"/>
        <v>0</v>
      </c>
      <c r="AL97" s="47">
        <f t="shared" si="20"/>
        <v>0</v>
      </c>
      <c r="AM97" s="47">
        <f t="shared" si="20"/>
        <v>0</v>
      </c>
      <c r="AN97" s="47">
        <f t="shared" si="20"/>
        <v>0</v>
      </c>
    </row>
    <row r="98" spans="1:40" s="4" customFormat="1" x14ac:dyDescent="0.25">
      <c r="A98" s="8" t="s">
        <v>130</v>
      </c>
      <c r="B98" s="64" t="s">
        <v>49</v>
      </c>
      <c r="C98" s="133"/>
      <c r="D98" s="133"/>
      <c r="E98" s="133"/>
      <c r="F98" s="133"/>
      <c r="G98" s="8">
        <v>950</v>
      </c>
      <c r="H98" s="8">
        <f t="shared" si="24"/>
        <v>0</v>
      </c>
      <c r="I98" s="10"/>
      <c r="J98" s="125"/>
      <c r="K98" s="125"/>
      <c r="L98" s="8">
        <f t="shared" si="25"/>
        <v>950</v>
      </c>
      <c r="M98" s="8">
        <v>950</v>
      </c>
      <c r="N98" s="8">
        <f t="shared" si="22"/>
        <v>0</v>
      </c>
      <c r="O98" s="10"/>
      <c r="P98" s="125"/>
      <c r="Q98" s="125"/>
      <c r="R98" s="8">
        <f t="shared" si="26"/>
        <v>950</v>
      </c>
      <c r="S98" s="123">
        <f t="shared" si="17"/>
        <v>0</v>
      </c>
      <c r="T98" s="123">
        <f t="shared" si="17"/>
        <v>0</v>
      </c>
      <c r="U98" s="123">
        <f t="shared" si="17"/>
        <v>0</v>
      </c>
      <c r="V98" s="123">
        <f t="shared" si="17"/>
        <v>0</v>
      </c>
      <c r="W98" s="123">
        <f t="shared" si="17"/>
        <v>0</v>
      </c>
      <c r="X98" s="134">
        <v>950</v>
      </c>
      <c r="Y98" s="134">
        <v>0</v>
      </c>
      <c r="Z98" s="134"/>
      <c r="AA98" s="134"/>
      <c r="AB98" s="134"/>
      <c r="AC98" s="134">
        <f t="shared" si="27"/>
        <v>950</v>
      </c>
      <c r="AD98" s="134">
        <f t="shared" si="28"/>
        <v>0</v>
      </c>
      <c r="AE98" s="134">
        <f t="shared" si="18"/>
        <v>0</v>
      </c>
      <c r="AF98" s="134">
        <f t="shared" si="18"/>
        <v>0</v>
      </c>
      <c r="AG98" s="134">
        <f t="shared" si="18"/>
        <v>0</v>
      </c>
      <c r="AH98" s="134">
        <f t="shared" si="18"/>
        <v>0</v>
      </c>
      <c r="AI98" s="47">
        <f t="shared" si="21"/>
        <v>0</v>
      </c>
      <c r="AJ98" s="47">
        <f t="shared" si="21"/>
        <v>0</v>
      </c>
      <c r="AK98" s="47">
        <f t="shared" si="21"/>
        <v>0</v>
      </c>
      <c r="AL98" s="47">
        <f t="shared" si="20"/>
        <v>0</v>
      </c>
      <c r="AM98" s="47">
        <f t="shared" si="20"/>
        <v>0</v>
      </c>
      <c r="AN98" s="47">
        <f t="shared" si="20"/>
        <v>0</v>
      </c>
    </row>
    <row r="99" spans="1:40" s="4" customFormat="1" x14ac:dyDescent="0.25">
      <c r="A99" s="8" t="s">
        <v>131</v>
      </c>
      <c r="B99" s="64" t="s">
        <v>50</v>
      </c>
      <c r="C99" s="133"/>
      <c r="D99" s="133"/>
      <c r="E99" s="133"/>
      <c r="F99" s="133"/>
      <c r="G99" s="8">
        <v>300</v>
      </c>
      <c r="H99" s="8">
        <f t="shared" si="24"/>
        <v>0</v>
      </c>
      <c r="I99" s="10"/>
      <c r="J99" s="125"/>
      <c r="K99" s="125"/>
      <c r="L99" s="8">
        <f t="shared" si="25"/>
        <v>300</v>
      </c>
      <c r="M99" s="8">
        <v>300</v>
      </c>
      <c r="N99" s="8">
        <f t="shared" si="22"/>
        <v>0</v>
      </c>
      <c r="O99" s="10"/>
      <c r="P99" s="125"/>
      <c r="Q99" s="125"/>
      <c r="R99" s="8">
        <f t="shared" si="26"/>
        <v>300</v>
      </c>
      <c r="S99" s="123">
        <f t="shared" si="17"/>
        <v>0</v>
      </c>
      <c r="T99" s="123">
        <f t="shared" si="17"/>
        <v>0</v>
      </c>
      <c r="U99" s="123">
        <f t="shared" si="17"/>
        <v>0</v>
      </c>
      <c r="V99" s="123">
        <f t="shared" si="17"/>
        <v>0</v>
      </c>
      <c r="W99" s="123">
        <f t="shared" si="17"/>
        <v>0</v>
      </c>
      <c r="X99" s="134">
        <v>300</v>
      </c>
      <c r="Y99" s="134">
        <v>0</v>
      </c>
      <c r="Z99" s="134"/>
      <c r="AA99" s="134"/>
      <c r="AB99" s="134"/>
      <c r="AC99" s="134">
        <f t="shared" si="27"/>
        <v>300</v>
      </c>
      <c r="AD99" s="134">
        <f t="shared" si="28"/>
        <v>0</v>
      </c>
      <c r="AE99" s="134">
        <f t="shared" si="18"/>
        <v>0</v>
      </c>
      <c r="AF99" s="134">
        <f t="shared" si="18"/>
        <v>0</v>
      </c>
      <c r="AG99" s="134">
        <f t="shared" si="18"/>
        <v>0</v>
      </c>
      <c r="AH99" s="134">
        <f t="shared" si="18"/>
        <v>0</v>
      </c>
      <c r="AI99" s="47">
        <f t="shared" si="21"/>
        <v>0</v>
      </c>
      <c r="AJ99" s="47">
        <f t="shared" si="21"/>
        <v>0</v>
      </c>
      <c r="AK99" s="47">
        <f t="shared" si="21"/>
        <v>0</v>
      </c>
      <c r="AL99" s="47">
        <f t="shared" si="20"/>
        <v>0</v>
      </c>
      <c r="AM99" s="47">
        <f t="shared" si="20"/>
        <v>0</v>
      </c>
      <c r="AN99" s="47">
        <f t="shared" si="20"/>
        <v>0</v>
      </c>
    </row>
    <row r="100" spans="1:40" s="4" customFormat="1" x14ac:dyDescent="0.25">
      <c r="A100" s="8" t="s">
        <v>132</v>
      </c>
      <c r="B100" s="64" t="s">
        <v>51</v>
      </c>
      <c r="C100" s="133"/>
      <c r="D100" s="133"/>
      <c r="E100" s="133"/>
      <c r="F100" s="133"/>
      <c r="G100" s="8">
        <v>700</v>
      </c>
      <c r="H100" s="8">
        <f t="shared" si="24"/>
        <v>0</v>
      </c>
      <c r="I100" s="10"/>
      <c r="J100" s="125"/>
      <c r="K100" s="125"/>
      <c r="L100" s="8">
        <f t="shared" si="25"/>
        <v>700</v>
      </c>
      <c r="M100" s="8">
        <v>700</v>
      </c>
      <c r="N100" s="8">
        <f t="shared" si="22"/>
        <v>0</v>
      </c>
      <c r="O100" s="10"/>
      <c r="P100" s="125"/>
      <c r="Q100" s="125"/>
      <c r="R100" s="8">
        <f t="shared" si="26"/>
        <v>700</v>
      </c>
      <c r="S100" s="123">
        <f t="shared" si="17"/>
        <v>0</v>
      </c>
      <c r="T100" s="123">
        <f t="shared" si="17"/>
        <v>0</v>
      </c>
      <c r="U100" s="123">
        <f t="shared" si="17"/>
        <v>0</v>
      </c>
      <c r="V100" s="123">
        <f t="shared" si="17"/>
        <v>0</v>
      </c>
      <c r="W100" s="123">
        <f t="shared" si="17"/>
        <v>0</v>
      </c>
      <c r="X100" s="134">
        <v>700</v>
      </c>
      <c r="Y100" s="134">
        <v>0</v>
      </c>
      <c r="Z100" s="134"/>
      <c r="AA100" s="134"/>
      <c r="AB100" s="134"/>
      <c r="AC100" s="134">
        <f t="shared" si="27"/>
        <v>700</v>
      </c>
      <c r="AD100" s="134">
        <f t="shared" si="28"/>
        <v>0</v>
      </c>
      <c r="AE100" s="134">
        <f t="shared" si="18"/>
        <v>0</v>
      </c>
      <c r="AF100" s="134">
        <f t="shared" si="18"/>
        <v>0</v>
      </c>
      <c r="AG100" s="134">
        <f t="shared" si="18"/>
        <v>0</v>
      </c>
      <c r="AH100" s="134">
        <f t="shared" si="18"/>
        <v>0</v>
      </c>
      <c r="AI100" s="47">
        <f t="shared" si="21"/>
        <v>0</v>
      </c>
      <c r="AJ100" s="47">
        <f t="shared" si="21"/>
        <v>0</v>
      </c>
      <c r="AK100" s="47">
        <f t="shared" si="21"/>
        <v>0</v>
      </c>
      <c r="AL100" s="47">
        <f t="shared" si="20"/>
        <v>0</v>
      </c>
      <c r="AM100" s="47">
        <f t="shared" si="20"/>
        <v>0</v>
      </c>
      <c r="AN100" s="47">
        <f t="shared" si="20"/>
        <v>0</v>
      </c>
    </row>
    <row r="101" spans="1:40" s="4" customFormat="1" x14ac:dyDescent="0.25">
      <c r="A101" s="8" t="s">
        <v>133</v>
      </c>
      <c r="B101" s="64" t="s">
        <v>52</v>
      </c>
      <c r="C101" s="133"/>
      <c r="D101" s="133"/>
      <c r="E101" s="133"/>
      <c r="F101" s="133"/>
      <c r="G101" s="8">
        <v>600</v>
      </c>
      <c r="H101" s="8">
        <f t="shared" si="24"/>
        <v>0</v>
      </c>
      <c r="I101" s="10"/>
      <c r="J101" s="125"/>
      <c r="K101" s="125"/>
      <c r="L101" s="8">
        <f t="shared" si="25"/>
        <v>600</v>
      </c>
      <c r="M101" s="8">
        <v>600</v>
      </c>
      <c r="N101" s="8">
        <f t="shared" si="22"/>
        <v>0</v>
      </c>
      <c r="O101" s="10"/>
      <c r="P101" s="125"/>
      <c r="Q101" s="125"/>
      <c r="R101" s="8">
        <f t="shared" si="26"/>
        <v>600</v>
      </c>
      <c r="S101" s="123">
        <f t="shared" si="17"/>
        <v>0</v>
      </c>
      <c r="T101" s="123">
        <f t="shared" si="17"/>
        <v>0</v>
      </c>
      <c r="U101" s="123">
        <f t="shared" si="17"/>
        <v>0</v>
      </c>
      <c r="V101" s="123">
        <f t="shared" si="17"/>
        <v>0</v>
      </c>
      <c r="W101" s="123">
        <f t="shared" si="17"/>
        <v>0</v>
      </c>
      <c r="X101" s="134">
        <v>600</v>
      </c>
      <c r="Y101" s="134">
        <v>0</v>
      </c>
      <c r="Z101" s="134"/>
      <c r="AA101" s="134"/>
      <c r="AB101" s="134"/>
      <c r="AC101" s="134">
        <f t="shared" si="27"/>
        <v>600</v>
      </c>
      <c r="AD101" s="134">
        <f t="shared" si="28"/>
        <v>0</v>
      </c>
      <c r="AE101" s="134">
        <f t="shared" si="18"/>
        <v>0</v>
      </c>
      <c r="AF101" s="134">
        <f t="shared" si="18"/>
        <v>0</v>
      </c>
      <c r="AG101" s="134">
        <f t="shared" si="18"/>
        <v>0</v>
      </c>
      <c r="AH101" s="134">
        <f t="shared" si="18"/>
        <v>0</v>
      </c>
      <c r="AI101" s="47">
        <f t="shared" si="21"/>
        <v>0</v>
      </c>
      <c r="AJ101" s="47">
        <f t="shared" si="21"/>
        <v>0</v>
      </c>
      <c r="AK101" s="47">
        <f t="shared" si="21"/>
        <v>0</v>
      </c>
      <c r="AL101" s="47">
        <f t="shared" si="20"/>
        <v>0</v>
      </c>
      <c r="AM101" s="47">
        <f t="shared" si="20"/>
        <v>0</v>
      </c>
      <c r="AN101" s="47">
        <f t="shared" si="20"/>
        <v>0</v>
      </c>
    </row>
    <row r="102" spans="1:40" s="4" customFormat="1" x14ac:dyDescent="0.25">
      <c r="A102" s="8" t="s">
        <v>134</v>
      </c>
      <c r="B102" s="64" t="s">
        <v>53</v>
      </c>
      <c r="C102" s="133"/>
      <c r="D102" s="133"/>
      <c r="E102" s="133"/>
      <c r="F102" s="133"/>
      <c r="G102" s="8">
        <v>980</v>
      </c>
      <c r="H102" s="8">
        <f t="shared" si="24"/>
        <v>0</v>
      </c>
      <c r="I102" s="10"/>
      <c r="J102" s="125"/>
      <c r="K102" s="125"/>
      <c r="L102" s="8">
        <f t="shared" si="25"/>
        <v>980</v>
      </c>
      <c r="M102" s="8">
        <v>980</v>
      </c>
      <c r="N102" s="8">
        <f t="shared" si="22"/>
        <v>0</v>
      </c>
      <c r="O102" s="10"/>
      <c r="P102" s="125"/>
      <c r="Q102" s="125"/>
      <c r="R102" s="8">
        <f t="shared" si="26"/>
        <v>980</v>
      </c>
      <c r="S102" s="123">
        <f t="shared" si="17"/>
        <v>0</v>
      </c>
      <c r="T102" s="123">
        <f t="shared" si="17"/>
        <v>0</v>
      </c>
      <c r="U102" s="123">
        <f t="shared" si="17"/>
        <v>0</v>
      </c>
      <c r="V102" s="123">
        <f t="shared" si="17"/>
        <v>0</v>
      </c>
      <c r="W102" s="123">
        <f t="shared" si="17"/>
        <v>0</v>
      </c>
      <c r="X102" s="134">
        <v>980</v>
      </c>
      <c r="Y102" s="134">
        <v>0</v>
      </c>
      <c r="Z102" s="134"/>
      <c r="AA102" s="134"/>
      <c r="AB102" s="134"/>
      <c r="AC102" s="134">
        <f t="shared" si="27"/>
        <v>980</v>
      </c>
      <c r="AD102" s="134">
        <f t="shared" si="28"/>
        <v>0</v>
      </c>
      <c r="AE102" s="134">
        <f t="shared" si="18"/>
        <v>0</v>
      </c>
      <c r="AF102" s="134">
        <f t="shared" si="18"/>
        <v>0</v>
      </c>
      <c r="AG102" s="134">
        <f t="shared" si="18"/>
        <v>0</v>
      </c>
      <c r="AH102" s="134">
        <f t="shared" si="18"/>
        <v>0</v>
      </c>
      <c r="AI102" s="47">
        <f t="shared" si="21"/>
        <v>0</v>
      </c>
      <c r="AJ102" s="47">
        <f t="shared" si="21"/>
        <v>0</v>
      </c>
      <c r="AK102" s="47">
        <f t="shared" si="21"/>
        <v>0</v>
      </c>
      <c r="AL102" s="47">
        <f t="shared" si="20"/>
        <v>0</v>
      </c>
      <c r="AM102" s="47">
        <f t="shared" si="20"/>
        <v>0</v>
      </c>
      <c r="AN102" s="47">
        <f t="shared" si="20"/>
        <v>0</v>
      </c>
    </row>
    <row r="103" spans="1:40" s="4" customFormat="1" x14ac:dyDescent="0.25">
      <c r="A103" s="8" t="s">
        <v>135</v>
      </c>
      <c r="B103" s="64" t="s">
        <v>54</v>
      </c>
      <c r="C103" s="76"/>
      <c r="D103" s="76"/>
      <c r="E103" s="76"/>
      <c r="F103" s="76"/>
      <c r="G103" s="8">
        <v>2489.7600000000002</v>
      </c>
      <c r="H103" s="8">
        <f t="shared" si="24"/>
        <v>0</v>
      </c>
      <c r="I103" s="10"/>
      <c r="J103" s="125"/>
      <c r="K103" s="125"/>
      <c r="L103" s="8">
        <f t="shared" si="25"/>
        <v>2489.7600000000002</v>
      </c>
      <c r="M103" s="8">
        <v>2489.7600000000002</v>
      </c>
      <c r="N103" s="8">
        <f t="shared" si="22"/>
        <v>0</v>
      </c>
      <c r="O103" s="10"/>
      <c r="P103" s="125"/>
      <c r="Q103" s="125"/>
      <c r="R103" s="8">
        <f t="shared" si="26"/>
        <v>2489.7600000000002</v>
      </c>
      <c r="S103" s="123">
        <f t="shared" si="17"/>
        <v>0</v>
      </c>
      <c r="T103" s="123">
        <f t="shared" si="17"/>
        <v>0</v>
      </c>
      <c r="U103" s="123">
        <f t="shared" si="17"/>
        <v>0</v>
      </c>
      <c r="V103" s="123">
        <f t="shared" si="17"/>
        <v>0</v>
      </c>
      <c r="W103" s="123">
        <f t="shared" si="17"/>
        <v>0</v>
      </c>
      <c r="X103" s="134">
        <v>2489.7600000000002</v>
      </c>
      <c r="Y103" s="134">
        <v>0</v>
      </c>
      <c r="Z103" s="134"/>
      <c r="AA103" s="134"/>
      <c r="AB103" s="134"/>
      <c r="AC103" s="134">
        <f t="shared" si="27"/>
        <v>2489.7600000000002</v>
      </c>
      <c r="AD103" s="134">
        <f t="shared" si="28"/>
        <v>0</v>
      </c>
      <c r="AE103" s="134">
        <f t="shared" si="18"/>
        <v>0</v>
      </c>
      <c r="AF103" s="134">
        <f t="shared" si="18"/>
        <v>0</v>
      </c>
      <c r="AG103" s="134">
        <f t="shared" si="18"/>
        <v>0</v>
      </c>
      <c r="AH103" s="134">
        <f t="shared" si="18"/>
        <v>0</v>
      </c>
      <c r="AI103" s="47">
        <f t="shared" si="21"/>
        <v>0</v>
      </c>
      <c r="AJ103" s="47">
        <f t="shared" si="21"/>
        <v>0</v>
      </c>
      <c r="AK103" s="47">
        <f t="shared" si="21"/>
        <v>0</v>
      </c>
      <c r="AL103" s="47">
        <f t="shared" si="20"/>
        <v>0</v>
      </c>
      <c r="AM103" s="47">
        <f t="shared" si="20"/>
        <v>0</v>
      </c>
      <c r="AN103" s="47">
        <f t="shared" si="20"/>
        <v>0</v>
      </c>
    </row>
    <row r="104" spans="1:40" s="4" customFormat="1" ht="25.5" customHeight="1" x14ac:dyDescent="0.25">
      <c r="A104" s="8" t="s">
        <v>136</v>
      </c>
      <c r="B104" s="64" t="s">
        <v>314</v>
      </c>
      <c r="C104" s="76"/>
      <c r="D104" s="76"/>
      <c r="E104" s="76"/>
      <c r="F104" s="76"/>
      <c r="G104" s="9"/>
      <c r="H104" s="8">
        <f t="shared" si="24"/>
        <v>0</v>
      </c>
      <c r="I104" s="10"/>
      <c r="J104" s="125"/>
      <c r="K104" s="125"/>
      <c r="L104" s="8">
        <f t="shared" si="25"/>
        <v>0</v>
      </c>
      <c r="M104" s="8">
        <v>100.3</v>
      </c>
      <c r="N104" s="8">
        <f t="shared" si="22"/>
        <v>0</v>
      </c>
      <c r="O104" s="10"/>
      <c r="P104" s="125"/>
      <c r="Q104" s="125"/>
      <c r="R104" s="8">
        <f t="shared" si="26"/>
        <v>100.3</v>
      </c>
      <c r="S104" s="123">
        <f t="shared" si="17"/>
        <v>100.3</v>
      </c>
      <c r="T104" s="123">
        <f t="shared" si="17"/>
        <v>0</v>
      </c>
      <c r="U104" s="123">
        <f t="shared" si="17"/>
        <v>0</v>
      </c>
      <c r="V104" s="123">
        <f t="shared" si="17"/>
        <v>0</v>
      </c>
      <c r="W104" s="123">
        <f t="shared" si="17"/>
        <v>0</v>
      </c>
      <c r="X104" s="134">
        <v>100.3</v>
      </c>
      <c r="Y104" s="134">
        <v>0</v>
      </c>
      <c r="Z104" s="134"/>
      <c r="AA104" s="134"/>
      <c r="AB104" s="134"/>
      <c r="AC104" s="134">
        <f t="shared" si="27"/>
        <v>100.3</v>
      </c>
      <c r="AD104" s="134">
        <f t="shared" si="28"/>
        <v>100.3</v>
      </c>
      <c r="AE104" s="134">
        <f t="shared" si="18"/>
        <v>0</v>
      </c>
      <c r="AF104" s="134">
        <f t="shared" si="18"/>
        <v>0</v>
      </c>
      <c r="AG104" s="134">
        <f t="shared" si="18"/>
        <v>0</v>
      </c>
      <c r="AH104" s="134">
        <f t="shared" si="18"/>
        <v>0</v>
      </c>
      <c r="AI104" s="47">
        <f t="shared" si="21"/>
        <v>0</v>
      </c>
      <c r="AJ104" s="47">
        <f t="shared" si="21"/>
        <v>0</v>
      </c>
      <c r="AK104" s="47">
        <f t="shared" si="21"/>
        <v>0</v>
      </c>
      <c r="AL104" s="47">
        <f t="shared" si="20"/>
        <v>0</v>
      </c>
      <c r="AM104" s="47">
        <f t="shared" si="20"/>
        <v>0</v>
      </c>
      <c r="AN104" s="47">
        <f t="shared" si="20"/>
        <v>0</v>
      </c>
    </row>
    <row r="105" spans="1:40" s="4" customFormat="1" ht="40.5" x14ac:dyDescent="0.25">
      <c r="A105" s="8" t="s">
        <v>137</v>
      </c>
      <c r="B105" s="64" t="s">
        <v>55</v>
      </c>
      <c r="C105" s="76"/>
      <c r="D105" s="76"/>
      <c r="E105" s="76"/>
      <c r="F105" s="76"/>
      <c r="G105" s="8">
        <v>10316.32</v>
      </c>
      <c r="H105" s="8">
        <f t="shared" si="24"/>
        <v>0</v>
      </c>
      <c r="I105" s="10"/>
      <c r="J105" s="125"/>
      <c r="K105" s="125"/>
      <c r="L105" s="8">
        <f t="shared" si="25"/>
        <v>10316.32</v>
      </c>
      <c r="M105" s="8">
        <v>10316.32</v>
      </c>
      <c r="N105" s="8">
        <f t="shared" si="22"/>
        <v>0</v>
      </c>
      <c r="O105" s="10"/>
      <c r="P105" s="125"/>
      <c r="Q105" s="125"/>
      <c r="R105" s="8">
        <f t="shared" si="26"/>
        <v>10316.32</v>
      </c>
      <c r="S105" s="123">
        <f t="shared" si="17"/>
        <v>0</v>
      </c>
      <c r="T105" s="123">
        <f t="shared" si="17"/>
        <v>0</v>
      </c>
      <c r="U105" s="123">
        <f t="shared" si="17"/>
        <v>0</v>
      </c>
      <c r="V105" s="123">
        <f t="shared" si="17"/>
        <v>0</v>
      </c>
      <c r="W105" s="123">
        <f t="shared" si="17"/>
        <v>0</v>
      </c>
      <c r="X105" s="134">
        <v>10316.32</v>
      </c>
      <c r="Y105" s="134">
        <v>0</v>
      </c>
      <c r="Z105" s="134"/>
      <c r="AA105" s="134"/>
      <c r="AB105" s="134"/>
      <c r="AC105" s="134">
        <f t="shared" si="27"/>
        <v>10316.32</v>
      </c>
      <c r="AD105" s="134">
        <f t="shared" si="28"/>
        <v>0</v>
      </c>
      <c r="AE105" s="134">
        <f t="shared" si="18"/>
        <v>0</v>
      </c>
      <c r="AF105" s="134">
        <f t="shared" si="18"/>
        <v>0</v>
      </c>
      <c r="AG105" s="134">
        <f t="shared" si="18"/>
        <v>0</v>
      </c>
      <c r="AH105" s="134">
        <f t="shared" si="18"/>
        <v>0</v>
      </c>
      <c r="AI105" s="47">
        <f t="shared" si="21"/>
        <v>0</v>
      </c>
      <c r="AJ105" s="47">
        <f t="shared" si="21"/>
        <v>0</v>
      </c>
      <c r="AK105" s="47">
        <f t="shared" si="21"/>
        <v>0</v>
      </c>
      <c r="AL105" s="47">
        <f t="shared" si="20"/>
        <v>0</v>
      </c>
      <c r="AM105" s="47">
        <f t="shared" si="20"/>
        <v>0</v>
      </c>
      <c r="AN105" s="47">
        <f t="shared" si="20"/>
        <v>0</v>
      </c>
    </row>
    <row r="106" spans="1:40" s="4" customFormat="1" ht="40.5" x14ac:dyDescent="0.25">
      <c r="A106" s="8" t="s">
        <v>138</v>
      </c>
      <c r="B106" s="64" t="s">
        <v>56</v>
      </c>
      <c r="C106" s="74"/>
      <c r="D106" s="74"/>
      <c r="E106" s="74"/>
      <c r="F106" s="74"/>
      <c r="G106" s="8">
        <v>2800</v>
      </c>
      <c r="H106" s="8">
        <f t="shared" si="24"/>
        <v>0</v>
      </c>
      <c r="I106" s="10"/>
      <c r="J106" s="125"/>
      <c r="K106" s="125"/>
      <c r="L106" s="8">
        <f t="shared" si="25"/>
        <v>2800</v>
      </c>
      <c r="M106" s="8">
        <v>2800</v>
      </c>
      <c r="N106" s="8">
        <f t="shared" si="22"/>
        <v>0</v>
      </c>
      <c r="O106" s="10"/>
      <c r="P106" s="125"/>
      <c r="Q106" s="125"/>
      <c r="R106" s="8">
        <f t="shared" si="26"/>
        <v>2800</v>
      </c>
      <c r="S106" s="123">
        <f t="shared" si="17"/>
        <v>0</v>
      </c>
      <c r="T106" s="123">
        <f t="shared" si="17"/>
        <v>0</v>
      </c>
      <c r="U106" s="123">
        <f t="shared" si="17"/>
        <v>0</v>
      </c>
      <c r="V106" s="123">
        <f t="shared" si="17"/>
        <v>0</v>
      </c>
      <c r="W106" s="123">
        <f t="shared" si="17"/>
        <v>0</v>
      </c>
      <c r="X106" s="134">
        <v>2800</v>
      </c>
      <c r="Y106" s="134">
        <v>0</v>
      </c>
      <c r="Z106" s="134"/>
      <c r="AA106" s="134"/>
      <c r="AB106" s="134"/>
      <c r="AC106" s="134">
        <f t="shared" si="27"/>
        <v>2800</v>
      </c>
      <c r="AD106" s="134">
        <f t="shared" si="28"/>
        <v>0</v>
      </c>
      <c r="AE106" s="134">
        <f t="shared" si="18"/>
        <v>0</v>
      </c>
      <c r="AF106" s="134">
        <f t="shared" si="18"/>
        <v>0</v>
      </c>
      <c r="AG106" s="134">
        <f t="shared" si="18"/>
        <v>0</v>
      </c>
      <c r="AH106" s="134">
        <f t="shared" si="18"/>
        <v>0</v>
      </c>
      <c r="AI106" s="47">
        <f t="shared" si="21"/>
        <v>0</v>
      </c>
      <c r="AJ106" s="47">
        <f t="shared" si="21"/>
        <v>0</v>
      </c>
      <c r="AK106" s="47">
        <f t="shared" si="21"/>
        <v>0</v>
      </c>
      <c r="AL106" s="47">
        <f t="shared" si="20"/>
        <v>0</v>
      </c>
      <c r="AM106" s="47">
        <f t="shared" si="20"/>
        <v>0</v>
      </c>
      <c r="AN106" s="47">
        <f t="shared" si="20"/>
        <v>0</v>
      </c>
    </row>
    <row r="107" spans="1:40" s="4" customFormat="1" x14ac:dyDescent="0.25">
      <c r="A107" s="8" t="s">
        <v>139</v>
      </c>
      <c r="B107" s="64" t="s">
        <v>57</v>
      </c>
      <c r="C107" s="74"/>
      <c r="D107" s="74"/>
      <c r="E107" s="74"/>
      <c r="F107" s="74"/>
      <c r="G107" s="8">
        <v>21350</v>
      </c>
      <c r="H107" s="8">
        <f t="shared" si="24"/>
        <v>0</v>
      </c>
      <c r="I107" s="10"/>
      <c r="J107" s="125"/>
      <c r="K107" s="125"/>
      <c r="L107" s="8">
        <f t="shared" si="25"/>
        <v>21350</v>
      </c>
      <c r="M107" s="8">
        <v>21350</v>
      </c>
      <c r="N107" s="8">
        <f t="shared" si="22"/>
        <v>0</v>
      </c>
      <c r="O107" s="10"/>
      <c r="P107" s="125"/>
      <c r="Q107" s="125"/>
      <c r="R107" s="8">
        <f t="shared" si="26"/>
        <v>21350</v>
      </c>
      <c r="S107" s="123">
        <f t="shared" si="17"/>
        <v>0</v>
      </c>
      <c r="T107" s="123">
        <f t="shared" si="17"/>
        <v>0</v>
      </c>
      <c r="U107" s="123">
        <f t="shared" si="17"/>
        <v>0</v>
      </c>
      <c r="V107" s="123">
        <f t="shared" si="17"/>
        <v>0</v>
      </c>
      <c r="W107" s="123">
        <f t="shared" si="17"/>
        <v>0</v>
      </c>
      <c r="X107" s="134">
        <v>21350</v>
      </c>
      <c r="Y107" s="134">
        <v>0</v>
      </c>
      <c r="Z107" s="134"/>
      <c r="AA107" s="134"/>
      <c r="AB107" s="134"/>
      <c r="AC107" s="134">
        <f t="shared" si="27"/>
        <v>21350</v>
      </c>
      <c r="AD107" s="134">
        <f t="shared" si="28"/>
        <v>0</v>
      </c>
      <c r="AE107" s="134">
        <f t="shared" si="18"/>
        <v>0</v>
      </c>
      <c r="AF107" s="134">
        <f t="shared" si="18"/>
        <v>0</v>
      </c>
      <c r="AG107" s="134">
        <f t="shared" si="18"/>
        <v>0</v>
      </c>
      <c r="AH107" s="134">
        <f t="shared" si="18"/>
        <v>0</v>
      </c>
      <c r="AI107" s="47">
        <f t="shared" si="21"/>
        <v>0</v>
      </c>
      <c r="AJ107" s="47">
        <f t="shared" si="21"/>
        <v>0</v>
      </c>
      <c r="AK107" s="47">
        <f t="shared" si="21"/>
        <v>0</v>
      </c>
      <c r="AL107" s="47">
        <f t="shared" si="20"/>
        <v>0</v>
      </c>
      <c r="AM107" s="47">
        <f t="shared" si="20"/>
        <v>0</v>
      </c>
      <c r="AN107" s="47">
        <f t="shared" si="20"/>
        <v>0</v>
      </c>
    </row>
    <row r="108" spans="1:40" s="4" customFormat="1" x14ac:dyDescent="0.25">
      <c r="A108" s="8" t="s">
        <v>140</v>
      </c>
      <c r="B108" s="64" t="s">
        <v>463</v>
      </c>
      <c r="C108" s="74"/>
      <c r="D108" s="74"/>
      <c r="E108" s="74"/>
      <c r="F108" s="74"/>
      <c r="G108" s="8">
        <v>3248.0000000000005</v>
      </c>
      <c r="H108" s="8">
        <f t="shared" si="24"/>
        <v>0</v>
      </c>
      <c r="I108" s="10"/>
      <c r="J108" s="125"/>
      <c r="K108" s="125"/>
      <c r="L108" s="8">
        <f t="shared" si="25"/>
        <v>3248.0000000000005</v>
      </c>
      <c r="M108" s="8">
        <v>3248.0000000000005</v>
      </c>
      <c r="N108" s="8">
        <f t="shared" si="22"/>
        <v>0</v>
      </c>
      <c r="O108" s="10"/>
      <c r="P108" s="125"/>
      <c r="Q108" s="125"/>
      <c r="R108" s="8">
        <f t="shared" si="26"/>
        <v>3248.0000000000005</v>
      </c>
      <c r="S108" s="123">
        <f t="shared" si="17"/>
        <v>0</v>
      </c>
      <c r="T108" s="123">
        <f t="shared" si="17"/>
        <v>0</v>
      </c>
      <c r="U108" s="123">
        <f t="shared" si="17"/>
        <v>0</v>
      </c>
      <c r="V108" s="123">
        <f t="shared" si="17"/>
        <v>0</v>
      </c>
      <c r="W108" s="123">
        <f t="shared" si="17"/>
        <v>0</v>
      </c>
      <c r="X108" s="134">
        <v>3248.0000000000005</v>
      </c>
      <c r="Y108" s="134">
        <v>0</v>
      </c>
      <c r="Z108" s="134"/>
      <c r="AA108" s="134"/>
      <c r="AB108" s="134"/>
      <c r="AC108" s="134">
        <f t="shared" si="27"/>
        <v>3248.0000000000005</v>
      </c>
      <c r="AD108" s="134">
        <f t="shared" si="28"/>
        <v>0</v>
      </c>
      <c r="AE108" s="134">
        <f t="shared" si="18"/>
        <v>0</v>
      </c>
      <c r="AF108" s="134">
        <f t="shared" si="18"/>
        <v>0</v>
      </c>
      <c r="AG108" s="134">
        <f t="shared" si="18"/>
        <v>0</v>
      </c>
      <c r="AH108" s="134">
        <f t="shared" si="18"/>
        <v>0</v>
      </c>
      <c r="AI108" s="47">
        <f t="shared" si="21"/>
        <v>0</v>
      </c>
      <c r="AJ108" s="47">
        <f t="shared" si="21"/>
        <v>0</v>
      </c>
      <c r="AK108" s="47">
        <f t="shared" si="21"/>
        <v>0</v>
      </c>
      <c r="AL108" s="47">
        <f t="shared" si="20"/>
        <v>0</v>
      </c>
      <c r="AM108" s="47">
        <f t="shared" si="20"/>
        <v>0</v>
      </c>
      <c r="AN108" s="47">
        <f t="shared" si="20"/>
        <v>0</v>
      </c>
    </row>
    <row r="109" spans="1:40" s="4" customFormat="1" x14ac:dyDescent="0.25">
      <c r="A109" s="8" t="s">
        <v>141</v>
      </c>
      <c r="B109" s="64" t="s">
        <v>58</v>
      </c>
      <c r="C109" s="74"/>
      <c r="D109" s="74"/>
      <c r="E109" s="74"/>
      <c r="F109" s="74"/>
      <c r="G109" s="8">
        <v>4692.8</v>
      </c>
      <c r="H109" s="8">
        <f t="shared" si="24"/>
        <v>0</v>
      </c>
      <c r="I109" s="10"/>
      <c r="J109" s="125"/>
      <c r="K109" s="125"/>
      <c r="L109" s="8">
        <f t="shared" si="25"/>
        <v>4692.8</v>
      </c>
      <c r="M109" s="8">
        <v>4692.8</v>
      </c>
      <c r="N109" s="8">
        <f t="shared" si="22"/>
        <v>0</v>
      </c>
      <c r="O109" s="10"/>
      <c r="P109" s="125"/>
      <c r="Q109" s="125"/>
      <c r="R109" s="8">
        <f t="shared" si="26"/>
        <v>4692.8</v>
      </c>
      <c r="S109" s="123">
        <f t="shared" si="17"/>
        <v>0</v>
      </c>
      <c r="T109" s="123">
        <f t="shared" si="17"/>
        <v>0</v>
      </c>
      <c r="U109" s="123">
        <f t="shared" si="17"/>
        <v>0</v>
      </c>
      <c r="V109" s="123">
        <f t="shared" si="17"/>
        <v>0</v>
      </c>
      <c r="W109" s="123">
        <f t="shared" si="17"/>
        <v>0</v>
      </c>
      <c r="X109" s="134">
        <v>4692.8</v>
      </c>
      <c r="Y109" s="134">
        <v>0</v>
      </c>
      <c r="Z109" s="134"/>
      <c r="AA109" s="134"/>
      <c r="AB109" s="134"/>
      <c r="AC109" s="134">
        <f t="shared" si="27"/>
        <v>4692.8</v>
      </c>
      <c r="AD109" s="134">
        <f t="shared" si="28"/>
        <v>0</v>
      </c>
      <c r="AE109" s="134">
        <f t="shared" si="18"/>
        <v>0</v>
      </c>
      <c r="AF109" s="134">
        <f t="shared" si="18"/>
        <v>0</v>
      </c>
      <c r="AG109" s="134">
        <f t="shared" si="18"/>
        <v>0</v>
      </c>
      <c r="AH109" s="134">
        <f t="shared" si="18"/>
        <v>0</v>
      </c>
      <c r="AI109" s="47">
        <f t="shared" si="21"/>
        <v>0</v>
      </c>
      <c r="AJ109" s="47">
        <f t="shared" si="21"/>
        <v>0</v>
      </c>
      <c r="AK109" s="47">
        <f t="shared" si="21"/>
        <v>0</v>
      </c>
      <c r="AL109" s="47">
        <f t="shared" si="20"/>
        <v>0</v>
      </c>
      <c r="AM109" s="47">
        <f t="shared" si="20"/>
        <v>0</v>
      </c>
      <c r="AN109" s="47">
        <f t="shared" si="20"/>
        <v>0</v>
      </c>
    </row>
    <row r="110" spans="1:40" s="4" customFormat="1" ht="40.5" x14ac:dyDescent="0.25">
      <c r="A110" s="8" t="s">
        <v>142</v>
      </c>
      <c r="B110" s="64" t="s">
        <v>59</v>
      </c>
      <c r="C110" s="74"/>
      <c r="D110" s="74"/>
      <c r="E110" s="74"/>
      <c r="F110" s="74"/>
      <c r="G110" s="8">
        <v>2620.8000000000002</v>
      </c>
      <c r="H110" s="8">
        <f t="shared" si="24"/>
        <v>0</v>
      </c>
      <c r="I110" s="10"/>
      <c r="J110" s="125"/>
      <c r="K110" s="125"/>
      <c r="L110" s="8">
        <f t="shared" si="25"/>
        <v>2620.8000000000002</v>
      </c>
      <c r="M110" s="8">
        <v>2620.8000000000002</v>
      </c>
      <c r="N110" s="8">
        <f t="shared" si="22"/>
        <v>0</v>
      </c>
      <c r="O110" s="10"/>
      <c r="P110" s="125"/>
      <c r="Q110" s="125"/>
      <c r="R110" s="8">
        <f t="shared" si="26"/>
        <v>2620.8000000000002</v>
      </c>
      <c r="S110" s="123">
        <f t="shared" si="17"/>
        <v>0</v>
      </c>
      <c r="T110" s="123">
        <f t="shared" si="17"/>
        <v>0</v>
      </c>
      <c r="U110" s="123">
        <f t="shared" si="17"/>
        <v>0</v>
      </c>
      <c r="V110" s="123">
        <f t="shared" si="17"/>
        <v>0</v>
      </c>
      <c r="W110" s="123">
        <f t="shared" si="17"/>
        <v>0</v>
      </c>
      <c r="X110" s="134">
        <v>2620.8000000000002</v>
      </c>
      <c r="Y110" s="134">
        <v>0</v>
      </c>
      <c r="Z110" s="134"/>
      <c r="AA110" s="134"/>
      <c r="AB110" s="134"/>
      <c r="AC110" s="134">
        <f t="shared" si="27"/>
        <v>2620.8000000000002</v>
      </c>
      <c r="AD110" s="134">
        <f t="shared" si="28"/>
        <v>0</v>
      </c>
      <c r="AE110" s="134">
        <f t="shared" si="18"/>
        <v>0</v>
      </c>
      <c r="AF110" s="134">
        <f t="shared" si="18"/>
        <v>0</v>
      </c>
      <c r="AG110" s="134">
        <f t="shared" si="18"/>
        <v>0</v>
      </c>
      <c r="AH110" s="134">
        <f t="shared" si="18"/>
        <v>0</v>
      </c>
      <c r="AI110" s="47">
        <f t="shared" si="21"/>
        <v>0</v>
      </c>
      <c r="AJ110" s="47">
        <f t="shared" si="21"/>
        <v>0</v>
      </c>
      <c r="AK110" s="47">
        <f t="shared" si="21"/>
        <v>0</v>
      </c>
      <c r="AL110" s="47">
        <f t="shared" si="20"/>
        <v>0</v>
      </c>
      <c r="AM110" s="47">
        <f t="shared" si="20"/>
        <v>0</v>
      </c>
      <c r="AN110" s="47">
        <f t="shared" si="20"/>
        <v>0</v>
      </c>
    </row>
    <row r="111" spans="1:40" s="4" customFormat="1" ht="60.75" x14ac:dyDescent="0.25">
      <c r="A111" s="8" t="s">
        <v>143</v>
      </c>
      <c r="B111" s="64" t="s">
        <v>315</v>
      </c>
      <c r="C111" s="74"/>
      <c r="D111" s="74"/>
      <c r="E111" s="74"/>
      <c r="F111" s="74"/>
      <c r="G111" s="8">
        <v>11082.064</v>
      </c>
      <c r="H111" s="8">
        <f t="shared" si="24"/>
        <v>0</v>
      </c>
      <c r="I111" s="10"/>
      <c r="J111" s="125"/>
      <c r="K111" s="125"/>
      <c r="L111" s="8">
        <f t="shared" si="25"/>
        <v>11082.064</v>
      </c>
      <c r="M111" s="8">
        <v>11082.064</v>
      </c>
      <c r="N111" s="8">
        <f t="shared" si="22"/>
        <v>0</v>
      </c>
      <c r="O111" s="10"/>
      <c r="P111" s="125"/>
      <c r="Q111" s="125"/>
      <c r="R111" s="8">
        <f t="shared" si="26"/>
        <v>11082.064</v>
      </c>
      <c r="S111" s="123">
        <f t="shared" si="17"/>
        <v>0</v>
      </c>
      <c r="T111" s="123">
        <f t="shared" si="17"/>
        <v>0</v>
      </c>
      <c r="U111" s="123">
        <f t="shared" si="17"/>
        <v>0</v>
      </c>
      <c r="V111" s="123">
        <f t="shared" si="17"/>
        <v>0</v>
      </c>
      <c r="W111" s="123">
        <f t="shared" si="17"/>
        <v>0</v>
      </c>
      <c r="X111" s="134">
        <v>11082.064</v>
      </c>
      <c r="Y111" s="134">
        <v>0</v>
      </c>
      <c r="Z111" s="134"/>
      <c r="AA111" s="134"/>
      <c r="AB111" s="134"/>
      <c r="AC111" s="134">
        <f t="shared" si="27"/>
        <v>11082.064</v>
      </c>
      <c r="AD111" s="134">
        <f t="shared" si="28"/>
        <v>0</v>
      </c>
      <c r="AE111" s="134">
        <f t="shared" si="18"/>
        <v>0</v>
      </c>
      <c r="AF111" s="134">
        <f t="shared" si="18"/>
        <v>0</v>
      </c>
      <c r="AG111" s="134">
        <f t="shared" si="18"/>
        <v>0</v>
      </c>
      <c r="AH111" s="134">
        <f t="shared" si="18"/>
        <v>0</v>
      </c>
      <c r="AI111" s="47">
        <f t="shared" si="21"/>
        <v>0</v>
      </c>
      <c r="AJ111" s="47">
        <f t="shared" si="21"/>
        <v>0</v>
      </c>
      <c r="AK111" s="47">
        <f t="shared" si="21"/>
        <v>0</v>
      </c>
      <c r="AL111" s="47">
        <f t="shared" si="20"/>
        <v>0</v>
      </c>
      <c r="AM111" s="47">
        <f t="shared" si="20"/>
        <v>0</v>
      </c>
      <c r="AN111" s="47">
        <f t="shared" si="20"/>
        <v>0</v>
      </c>
    </row>
    <row r="112" spans="1:40" s="4" customFormat="1" ht="40.5" x14ac:dyDescent="0.25">
      <c r="A112" s="8" t="s">
        <v>144</v>
      </c>
      <c r="B112" s="64" t="s">
        <v>60</v>
      </c>
      <c r="C112" s="64"/>
      <c r="D112" s="64"/>
      <c r="E112" s="64"/>
      <c r="F112" s="64"/>
      <c r="G112" s="8">
        <v>3230.92</v>
      </c>
      <c r="H112" s="8">
        <f t="shared" si="24"/>
        <v>0</v>
      </c>
      <c r="I112" s="10"/>
      <c r="J112" s="125"/>
      <c r="K112" s="125"/>
      <c r="L112" s="8">
        <f t="shared" si="25"/>
        <v>3230.92</v>
      </c>
      <c r="M112" s="8">
        <v>3230.92</v>
      </c>
      <c r="N112" s="8">
        <f t="shared" si="22"/>
        <v>0</v>
      </c>
      <c r="O112" s="10"/>
      <c r="P112" s="125"/>
      <c r="Q112" s="125"/>
      <c r="R112" s="8">
        <f t="shared" si="26"/>
        <v>3230.92</v>
      </c>
      <c r="S112" s="123">
        <f t="shared" si="17"/>
        <v>0</v>
      </c>
      <c r="T112" s="123">
        <f t="shared" si="17"/>
        <v>0</v>
      </c>
      <c r="U112" s="123">
        <f t="shared" si="17"/>
        <v>0</v>
      </c>
      <c r="V112" s="123">
        <f t="shared" si="17"/>
        <v>0</v>
      </c>
      <c r="W112" s="123">
        <f t="shared" si="17"/>
        <v>0</v>
      </c>
      <c r="X112" s="134">
        <v>3230.92</v>
      </c>
      <c r="Y112" s="134">
        <v>0</v>
      </c>
      <c r="Z112" s="134"/>
      <c r="AA112" s="134"/>
      <c r="AB112" s="134"/>
      <c r="AC112" s="134">
        <f t="shared" si="27"/>
        <v>3230.92</v>
      </c>
      <c r="AD112" s="134">
        <f t="shared" si="28"/>
        <v>0</v>
      </c>
      <c r="AE112" s="134">
        <f t="shared" si="18"/>
        <v>0</v>
      </c>
      <c r="AF112" s="134">
        <f t="shared" si="18"/>
        <v>0</v>
      </c>
      <c r="AG112" s="134">
        <f t="shared" si="18"/>
        <v>0</v>
      </c>
      <c r="AH112" s="134">
        <f t="shared" si="18"/>
        <v>0</v>
      </c>
      <c r="AI112" s="47">
        <f t="shared" si="21"/>
        <v>0</v>
      </c>
      <c r="AJ112" s="47">
        <f t="shared" si="21"/>
        <v>0</v>
      </c>
      <c r="AK112" s="47">
        <f t="shared" si="21"/>
        <v>0</v>
      </c>
      <c r="AL112" s="47">
        <f t="shared" si="20"/>
        <v>0</v>
      </c>
      <c r="AM112" s="47">
        <f t="shared" si="20"/>
        <v>0</v>
      </c>
      <c r="AN112" s="47">
        <f t="shared" si="20"/>
        <v>0</v>
      </c>
    </row>
    <row r="113" spans="1:40" s="4" customFormat="1" ht="39" customHeight="1" x14ac:dyDescent="0.25">
      <c r="A113" s="8" t="s">
        <v>145</v>
      </c>
      <c r="B113" s="64" t="s">
        <v>61</v>
      </c>
      <c r="C113" s="64"/>
      <c r="D113" s="64"/>
      <c r="E113" s="64"/>
      <c r="F113" s="64"/>
      <c r="G113" s="8">
        <v>4100</v>
      </c>
      <c r="H113" s="8">
        <f t="shared" si="24"/>
        <v>0</v>
      </c>
      <c r="I113" s="10"/>
      <c r="J113" s="125"/>
      <c r="K113" s="125"/>
      <c r="L113" s="8">
        <f t="shared" si="25"/>
        <v>4100</v>
      </c>
      <c r="M113" s="8">
        <v>4100</v>
      </c>
      <c r="N113" s="8">
        <f t="shared" si="22"/>
        <v>0</v>
      </c>
      <c r="O113" s="10"/>
      <c r="P113" s="125"/>
      <c r="Q113" s="125"/>
      <c r="R113" s="8">
        <f t="shared" si="26"/>
        <v>4100</v>
      </c>
      <c r="S113" s="123">
        <f t="shared" si="17"/>
        <v>0</v>
      </c>
      <c r="T113" s="123">
        <f t="shared" si="17"/>
        <v>0</v>
      </c>
      <c r="U113" s="123">
        <f t="shared" si="17"/>
        <v>0</v>
      </c>
      <c r="V113" s="123">
        <f t="shared" si="17"/>
        <v>0</v>
      </c>
      <c r="W113" s="123">
        <f t="shared" si="17"/>
        <v>0</v>
      </c>
      <c r="X113" s="134">
        <v>4100</v>
      </c>
      <c r="Y113" s="134">
        <v>0</v>
      </c>
      <c r="Z113" s="134"/>
      <c r="AA113" s="134"/>
      <c r="AB113" s="134"/>
      <c r="AC113" s="134">
        <f t="shared" si="27"/>
        <v>4100</v>
      </c>
      <c r="AD113" s="134">
        <f t="shared" si="28"/>
        <v>0</v>
      </c>
      <c r="AE113" s="134">
        <f t="shared" si="18"/>
        <v>0</v>
      </c>
      <c r="AF113" s="134">
        <f t="shared" si="18"/>
        <v>0</v>
      </c>
      <c r="AG113" s="134">
        <f t="shared" si="18"/>
        <v>0</v>
      </c>
      <c r="AH113" s="134">
        <f t="shared" si="18"/>
        <v>0</v>
      </c>
      <c r="AI113" s="47">
        <f t="shared" si="21"/>
        <v>0</v>
      </c>
      <c r="AJ113" s="47">
        <f t="shared" si="21"/>
        <v>0</v>
      </c>
      <c r="AK113" s="47">
        <f t="shared" si="21"/>
        <v>0</v>
      </c>
      <c r="AL113" s="47">
        <f t="shared" si="20"/>
        <v>0</v>
      </c>
      <c r="AM113" s="47">
        <f t="shared" si="20"/>
        <v>0</v>
      </c>
      <c r="AN113" s="47">
        <f t="shared" si="20"/>
        <v>0</v>
      </c>
    </row>
    <row r="114" spans="1:40" s="4" customFormat="1" ht="33.75" customHeight="1" x14ac:dyDescent="0.25">
      <c r="A114" s="8" t="s">
        <v>146</v>
      </c>
      <c r="B114" s="64" t="s">
        <v>62</v>
      </c>
      <c r="C114" s="64"/>
      <c r="D114" s="64"/>
      <c r="E114" s="64"/>
      <c r="F114" s="64"/>
      <c r="G114" s="8">
        <v>70900.191999999995</v>
      </c>
      <c r="H114" s="8">
        <f t="shared" si="24"/>
        <v>0</v>
      </c>
      <c r="I114" s="10"/>
      <c r="J114" s="125"/>
      <c r="K114" s="125"/>
      <c r="L114" s="8">
        <f t="shared" si="25"/>
        <v>70900.191999999995</v>
      </c>
      <c r="M114" s="8">
        <v>63374</v>
      </c>
      <c r="N114" s="8">
        <f t="shared" si="22"/>
        <v>0</v>
      </c>
      <c r="O114" s="10"/>
      <c r="P114" s="125"/>
      <c r="Q114" s="125"/>
      <c r="R114" s="8">
        <f t="shared" si="26"/>
        <v>63374</v>
      </c>
      <c r="S114" s="123">
        <f t="shared" si="17"/>
        <v>-7526.1919999999955</v>
      </c>
      <c r="T114" s="123">
        <f t="shared" si="17"/>
        <v>0</v>
      </c>
      <c r="U114" s="123">
        <f t="shared" si="17"/>
        <v>0</v>
      </c>
      <c r="V114" s="123">
        <f t="shared" si="17"/>
        <v>0</v>
      </c>
      <c r="W114" s="123">
        <f t="shared" si="17"/>
        <v>0</v>
      </c>
      <c r="X114" s="134">
        <v>63374</v>
      </c>
      <c r="Y114" s="134">
        <v>0</v>
      </c>
      <c r="Z114" s="134"/>
      <c r="AA114" s="134"/>
      <c r="AB114" s="134"/>
      <c r="AC114" s="134">
        <f t="shared" si="27"/>
        <v>63374</v>
      </c>
      <c r="AD114" s="134">
        <f t="shared" si="28"/>
        <v>-7526.1919999999955</v>
      </c>
      <c r="AE114" s="134">
        <f t="shared" si="18"/>
        <v>0</v>
      </c>
      <c r="AF114" s="134">
        <f t="shared" si="18"/>
        <v>0</v>
      </c>
      <c r="AG114" s="134">
        <f t="shared" si="18"/>
        <v>0</v>
      </c>
      <c r="AH114" s="134">
        <f t="shared" si="18"/>
        <v>0</v>
      </c>
      <c r="AI114" s="47">
        <f t="shared" si="21"/>
        <v>0</v>
      </c>
      <c r="AJ114" s="47">
        <f t="shared" si="21"/>
        <v>0</v>
      </c>
      <c r="AK114" s="47">
        <f t="shared" si="21"/>
        <v>0</v>
      </c>
      <c r="AL114" s="47">
        <f t="shared" si="20"/>
        <v>0</v>
      </c>
      <c r="AM114" s="47">
        <f t="shared" si="20"/>
        <v>0</v>
      </c>
      <c r="AN114" s="47">
        <f t="shared" si="20"/>
        <v>0</v>
      </c>
    </row>
    <row r="115" spans="1:40" s="4" customFormat="1" ht="33.75" customHeight="1" x14ac:dyDescent="0.25">
      <c r="A115" s="8" t="s">
        <v>147</v>
      </c>
      <c r="B115" s="154" t="s">
        <v>63</v>
      </c>
      <c r="C115" s="64"/>
      <c r="D115" s="64"/>
      <c r="E115" s="64"/>
      <c r="F115" s="64"/>
      <c r="G115" s="93">
        <v>55200.084000000003</v>
      </c>
      <c r="H115" s="8">
        <f t="shared" si="24"/>
        <v>0</v>
      </c>
      <c r="I115" s="10"/>
      <c r="J115" s="125"/>
      <c r="K115" s="125"/>
      <c r="L115" s="8">
        <f t="shared" si="25"/>
        <v>55200.084000000003</v>
      </c>
      <c r="M115" s="8">
        <v>55200.084000000003</v>
      </c>
      <c r="N115" s="8">
        <f t="shared" si="22"/>
        <v>0</v>
      </c>
      <c r="O115" s="10"/>
      <c r="P115" s="125"/>
      <c r="Q115" s="125"/>
      <c r="R115" s="151">
        <f t="shared" si="26"/>
        <v>55200.084000000003</v>
      </c>
      <c r="S115" s="123">
        <f t="shared" ref="S115:W165" si="29">X115-G115</f>
        <v>0</v>
      </c>
      <c r="T115" s="123">
        <f t="shared" si="29"/>
        <v>0</v>
      </c>
      <c r="U115" s="123">
        <f t="shared" si="29"/>
        <v>0</v>
      </c>
      <c r="V115" s="123">
        <f t="shared" si="29"/>
        <v>0</v>
      </c>
      <c r="W115" s="123">
        <f t="shared" si="29"/>
        <v>0</v>
      </c>
      <c r="X115" s="134">
        <v>55200.084000000003</v>
      </c>
      <c r="Y115" s="134">
        <v>0</v>
      </c>
      <c r="Z115" s="134"/>
      <c r="AA115" s="134"/>
      <c r="AB115" s="134"/>
      <c r="AC115" s="134">
        <f t="shared" si="27"/>
        <v>55200.084000000003</v>
      </c>
      <c r="AD115" s="134">
        <f t="shared" si="28"/>
        <v>0</v>
      </c>
      <c r="AE115" s="134">
        <f t="shared" si="18"/>
        <v>0</v>
      </c>
      <c r="AF115" s="134">
        <f t="shared" si="18"/>
        <v>0</v>
      </c>
      <c r="AG115" s="134">
        <f t="shared" si="18"/>
        <v>0</v>
      </c>
      <c r="AH115" s="134">
        <f t="shared" si="18"/>
        <v>0</v>
      </c>
      <c r="AI115" s="47">
        <f t="shared" si="21"/>
        <v>0</v>
      </c>
      <c r="AJ115" s="47">
        <f t="shared" si="21"/>
        <v>0</v>
      </c>
      <c r="AK115" s="47">
        <f t="shared" si="21"/>
        <v>0</v>
      </c>
      <c r="AL115" s="47">
        <f t="shared" si="20"/>
        <v>0</v>
      </c>
      <c r="AM115" s="47">
        <f t="shared" si="20"/>
        <v>0</v>
      </c>
      <c r="AN115" s="47">
        <f t="shared" si="20"/>
        <v>0</v>
      </c>
    </row>
    <row r="116" spans="1:40" s="4" customFormat="1" ht="36.75" customHeight="1" x14ac:dyDescent="0.25">
      <c r="A116" s="8" t="s">
        <v>148</v>
      </c>
      <c r="B116" s="154" t="s">
        <v>461</v>
      </c>
      <c r="C116" s="64"/>
      <c r="D116" s="64"/>
      <c r="E116" s="64"/>
      <c r="F116" s="64"/>
      <c r="G116" s="93">
        <v>18294.006000000001</v>
      </c>
      <c r="H116" s="8">
        <f t="shared" si="24"/>
        <v>0</v>
      </c>
      <c r="I116" s="10"/>
      <c r="J116" s="125"/>
      <c r="K116" s="125"/>
      <c r="L116" s="8">
        <f t="shared" si="25"/>
        <v>18294.006000000001</v>
      </c>
      <c r="M116" s="8">
        <v>18294.006000000001</v>
      </c>
      <c r="N116" s="8">
        <f t="shared" si="22"/>
        <v>0</v>
      </c>
      <c r="O116" s="10"/>
      <c r="P116" s="125"/>
      <c r="Q116" s="125"/>
      <c r="R116" s="151">
        <f t="shared" si="26"/>
        <v>18294.006000000001</v>
      </c>
      <c r="S116" s="123">
        <f t="shared" si="29"/>
        <v>0</v>
      </c>
      <c r="T116" s="123">
        <f t="shared" si="29"/>
        <v>0</v>
      </c>
      <c r="U116" s="123">
        <f t="shared" si="29"/>
        <v>0</v>
      </c>
      <c r="V116" s="123">
        <f t="shared" si="29"/>
        <v>0</v>
      </c>
      <c r="W116" s="123">
        <f t="shared" si="29"/>
        <v>0</v>
      </c>
      <c r="X116" s="134">
        <v>18294.006000000001</v>
      </c>
      <c r="Y116" s="134">
        <v>0</v>
      </c>
      <c r="Z116" s="134"/>
      <c r="AA116" s="134"/>
      <c r="AB116" s="134"/>
      <c r="AC116" s="134">
        <f t="shared" si="27"/>
        <v>18294.006000000001</v>
      </c>
      <c r="AD116" s="134">
        <f t="shared" si="28"/>
        <v>0</v>
      </c>
      <c r="AE116" s="134">
        <f t="shared" si="18"/>
        <v>0</v>
      </c>
      <c r="AF116" s="134">
        <f t="shared" si="18"/>
        <v>0</v>
      </c>
      <c r="AG116" s="134">
        <f t="shared" si="18"/>
        <v>0</v>
      </c>
      <c r="AH116" s="134">
        <f t="shared" si="18"/>
        <v>0</v>
      </c>
      <c r="AI116" s="47">
        <f t="shared" si="21"/>
        <v>0</v>
      </c>
      <c r="AJ116" s="47">
        <f t="shared" si="21"/>
        <v>0</v>
      </c>
      <c r="AK116" s="47">
        <f t="shared" si="21"/>
        <v>0</v>
      </c>
      <c r="AL116" s="47">
        <f t="shared" si="20"/>
        <v>0</v>
      </c>
      <c r="AM116" s="47">
        <f t="shared" si="20"/>
        <v>0</v>
      </c>
      <c r="AN116" s="47">
        <f t="shared" si="20"/>
        <v>0</v>
      </c>
    </row>
    <row r="117" spans="1:40" s="4" customFormat="1" ht="33" customHeight="1" x14ac:dyDescent="0.25">
      <c r="A117" s="8" t="s">
        <v>149</v>
      </c>
      <c r="B117" s="154" t="s">
        <v>64</v>
      </c>
      <c r="C117" s="64"/>
      <c r="D117" s="64"/>
      <c r="E117" s="64"/>
      <c r="F117" s="64"/>
      <c r="G117" s="93">
        <v>84306.77</v>
      </c>
      <c r="H117" s="8">
        <f t="shared" si="24"/>
        <v>0</v>
      </c>
      <c r="I117" s="10"/>
      <c r="J117" s="125"/>
      <c r="K117" s="125"/>
      <c r="L117" s="8">
        <f t="shared" si="25"/>
        <v>84306.77</v>
      </c>
      <c r="M117" s="8">
        <v>84306.77</v>
      </c>
      <c r="N117" s="8">
        <f t="shared" si="22"/>
        <v>0</v>
      </c>
      <c r="O117" s="10"/>
      <c r="P117" s="125"/>
      <c r="Q117" s="125"/>
      <c r="R117" s="151">
        <f t="shared" si="26"/>
        <v>84306.77</v>
      </c>
      <c r="S117" s="123">
        <f t="shared" si="29"/>
        <v>0</v>
      </c>
      <c r="T117" s="123">
        <f t="shared" si="29"/>
        <v>0</v>
      </c>
      <c r="U117" s="123">
        <f t="shared" si="29"/>
        <v>0</v>
      </c>
      <c r="V117" s="123">
        <f t="shared" si="29"/>
        <v>0</v>
      </c>
      <c r="W117" s="123">
        <f t="shared" si="29"/>
        <v>0</v>
      </c>
      <c r="X117" s="134">
        <v>84306.77</v>
      </c>
      <c r="Y117" s="134">
        <v>0</v>
      </c>
      <c r="Z117" s="134"/>
      <c r="AA117" s="134"/>
      <c r="AB117" s="134"/>
      <c r="AC117" s="134">
        <f t="shared" si="27"/>
        <v>84306.77</v>
      </c>
      <c r="AD117" s="134">
        <f t="shared" si="28"/>
        <v>0</v>
      </c>
      <c r="AE117" s="134">
        <f t="shared" si="18"/>
        <v>0</v>
      </c>
      <c r="AF117" s="134">
        <f t="shared" si="18"/>
        <v>0</v>
      </c>
      <c r="AG117" s="134">
        <f t="shared" si="18"/>
        <v>0</v>
      </c>
      <c r="AH117" s="134">
        <f t="shared" si="18"/>
        <v>0</v>
      </c>
      <c r="AI117" s="47">
        <f t="shared" si="21"/>
        <v>0</v>
      </c>
      <c r="AJ117" s="47">
        <f t="shared" si="21"/>
        <v>0</v>
      </c>
      <c r="AK117" s="47">
        <f t="shared" si="21"/>
        <v>0</v>
      </c>
      <c r="AL117" s="47">
        <f t="shared" si="20"/>
        <v>0</v>
      </c>
      <c r="AM117" s="47">
        <f t="shared" si="20"/>
        <v>0</v>
      </c>
      <c r="AN117" s="47">
        <f t="shared" si="20"/>
        <v>0</v>
      </c>
    </row>
    <row r="118" spans="1:40" s="4" customFormat="1" ht="32.25" customHeight="1" x14ac:dyDescent="0.25">
      <c r="A118" s="8" t="s">
        <v>150</v>
      </c>
      <c r="B118" s="81" t="s">
        <v>65</v>
      </c>
      <c r="C118" s="81"/>
      <c r="D118" s="81"/>
      <c r="E118" s="81"/>
      <c r="F118" s="81"/>
      <c r="G118" s="55">
        <v>27118.031999999999</v>
      </c>
      <c r="H118" s="8">
        <f t="shared" si="24"/>
        <v>0</v>
      </c>
      <c r="I118" s="10"/>
      <c r="J118" s="125"/>
      <c r="K118" s="125"/>
      <c r="L118" s="8">
        <f t="shared" si="25"/>
        <v>27118.031999999999</v>
      </c>
      <c r="M118" s="8">
        <v>27118.031999999999</v>
      </c>
      <c r="N118" s="8">
        <f t="shared" si="22"/>
        <v>0</v>
      </c>
      <c r="O118" s="10"/>
      <c r="P118" s="125"/>
      <c r="Q118" s="125"/>
      <c r="R118" s="55">
        <f t="shared" si="26"/>
        <v>27118.031999999999</v>
      </c>
      <c r="S118" s="123">
        <f t="shared" si="29"/>
        <v>0</v>
      </c>
      <c r="T118" s="123">
        <f t="shared" si="29"/>
        <v>0</v>
      </c>
      <c r="U118" s="123">
        <f t="shared" si="29"/>
        <v>0</v>
      </c>
      <c r="V118" s="123">
        <f t="shared" si="29"/>
        <v>0</v>
      </c>
      <c r="W118" s="123">
        <f t="shared" si="29"/>
        <v>0</v>
      </c>
      <c r="X118" s="134">
        <v>27118.031999999999</v>
      </c>
      <c r="Y118" s="134">
        <v>0</v>
      </c>
      <c r="Z118" s="134"/>
      <c r="AA118" s="134"/>
      <c r="AB118" s="134"/>
      <c r="AC118" s="134">
        <f t="shared" si="27"/>
        <v>27118.031999999999</v>
      </c>
      <c r="AD118" s="134">
        <f t="shared" si="28"/>
        <v>0</v>
      </c>
      <c r="AE118" s="134">
        <f t="shared" si="18"/>
        <v>0</v>
      </c>
      <c r="AF118" s="134">
        <f t="shared" si="18"/>
        <v>0</v>
      </c>
      <c r="AG118" s="134">
        <f t="shared" si="18"/>
        <v>0</v>
      </c>
      <c r="AH118" s="134">
        <f t="shared" si="18"/>
        <v>0</v>
      </c>
      <c r="AI118" s="47">
        <f t="shared" si="21"/>
        <v>0</v>
      </c>
      <c r="AJ118" s="47">
        <f t="shared" si="21"/>
        <v>0</v>
      </c>
      <c r="AK118" s="47">
        <f t="shared" si="21"/>
        <v>0</v>
      </c>
      <c r="AL118" s="47">
        <f t="shared" si="20"/>
        <v>0</v>
      </c>
      <c r="AM118" s="47">
        <f t="shared" si="20"/>
        <v>0</v>
      </c>
      <c r="AN118" s="47">
        <f t="shared" si="20"/>
        <v>0</v>
      </c>
    </row>
    <row r="119" spans="1:40" s="4" customFormat="1" ht="40.5" x14ac:dyDescent="0.25">
      <c r="A119" s="8" t="s">
        <v>151</v>
      </c>
      <c r="B119" s="81" t="s">
        <v>66</v>
      </c>
      <c r="C119" s="155"/>
      <c r="D119" s="155"/>
      <c r="E119" s="155"/>
      <c r="F119" s="155"/>
      <c r="G119" s="55">
        <v>5470.9740000000002</v>
      </c>
      <c r="H119" s="8">
        <f t="shared" si="24"/>
        <v>0</v>
      </c>
      <c r="I119" s="10"/>
      <c r="J119" s="125"/>
      <c r="K119" s="125"/>
      <c r="L119" s="8">
        <f t="shared" si="25"/>
        <v>5470.9740000000002</v>
      </c>
      <c r="M119" s="8">
        <v>5470.9740000000002</v>
      </c>
      <c r="N119" s="8">
        <f t="shared" si="22"/>
        <v>0</v>
      </c>
      <c r="O119" s="10"/>
      <c r="P119" s="125"/>
      <c r="Q119" s="125"/>
      <c r="R119" s="55">
        <f t="shared" si="26"/>
        <v>5470.9740000000002</v>
      </c>
      <c r="S119" s="123">
        <f t="shared" si="29"/>
        <v>0</v>
      </c>
      <c r="T119" s="123">
        <f t="shared" si="29"/>
        <v>0</v>
      </c>
      <c r="U119" s="123">
        <f t="shared" si="29"/>
        <v>0</v>
      </c>
      <c r="V119" s="123">
        <f t="shared" si="29"/>
        <v>0</v>
      </c>
      <c r="W119" s="123">
        <f t="shared" si="29"/>
        <v>0</v>
      </c>
      <c r="X119" s="134">
        <v>5470.9740000000002</v>
      </c>
      <c r="Y119" s="134">
        <v>0</v>
      </c>
      <c r="Z119" s="134"/>
      <c r="AA119" s="134"/>
      <c r="AB119" s="134"/>
      <c r="AC119" s="134">
        <f t="shared" si="27"/>
        <v>5470.9740000000002</v>
      </c>
      <c r="AD119" s="134">
        <f t="shared" si="28"/>
        <v>0</v>
      </c>
      <c r="AE119" s="134">
        <f t="shared" si="18"/>
        <v>0</v>
      </c>
      <c r="AF119" s="134">
        <f t="shared" si="18"/>
        <v>0</v>
      </c>
      <c r="AG119" s="134">
        <f t="shared" si="18"/>
        <v>0</v>
      </c>
      <c r="AH119" s="134">
        <f t="shared" si="18"/>
        <v>0</v>
      </c>
      <c r="AI119" s="47">
        <f t="shared" si="21"/>
        <v>0</v>
      </c>
      <c r="AJ119" s="47">
        <f t="shared" si="21"/>
        <v>0</v>
      </c>
      <c r="AK119" s="47">
        <f t="shared" si="21"/>
        <v>0</v>
      </c>
      <c r="AL119" s="47">
        <f t="shared" si="20"/>
        <v>0</v>
      </c>
      <c r="AM119" s="47">
        <f t="shared" si="20"/>
        <v>0</v>
      </c>
      <c r="AN119" s="47">
        <f t="shared" si="20"/>
        <v>0</v>
      </c>
    </row>
    <row r="120" spans="1:40" s="4" customFormat="1" x14ac:dyDescent="0.25">
      <c r="A120" s="8" t="s">
        <v>152</v>
      </c>
      <c r="B120" s="64" t="s">
        <v>67</v>
      </c>
      <c r="C120" s="64"/>
      <c r="D120" s="64"/>
      <c r="E120" s="64"/>
      <c r="F120" s="64"/>
      <c r="G120" s="8">
        <v>7659.6610000000001</v>
      </c>
      <c r="H120" s="8">
        <f t="shared" si="24"/>
        <v>0</v>
      </c>
      <c r="I120" s="10"/>
      <c r="J120" s="125"/>
      <c r="K120" s="125"/>
      <c r="L120" s="8">
        <f t="shared" si="25"/>
        <v>7659.6610000000001</v>
      </c>
      <c r="M120" s="8">
        <v>12372</v>
      </c>
      <c r="N120" s="8">
        <f t="shared" si="22"/>
        <v>0</v>
      </c>
      <c r="O120" s="10"/>
      <c r="P120" s="125"/>
      <c r="Q120" s="125"/>
      <c r="R120" s="8">
        <f t="shared" si="26"/>
        <v>12372</v>
      </c>
      <c r="S120" s="123">
        <f t="shared" si="29"/>
        <v>4712.3389999999999</v>
      </c>
      <c r="T120" s="123">
        <f t="shared" si="29"/>
        <v>0</v>
      </c>
      <c r="U120" s="123">
        <f t="shared" si="29"/>
        <v>0</v>
      </c>
      <c r="V120" s="123">
        <f t="shared" si="29"/>
        <v>0</v>
      </c>
      <c r="W120" s="123">
        <f t="shared" si="29"/>
        <v>0</v>
      </c>
      <c r="X120" s="134">
        <v>12372</v>
      </c>
      <c r="Y120" s="134">
        <v>0</v>
      </c>
      <c r="Z120" s="134"/>
      <c r="AA120" s="134"/>
      <c r="AB120" s="134"/>
      <c r="AC120" s="134">
        <f t="shared" si="27"/>
        <v>12372</v>
      </c>
      <c r="AD120" s="134">
        <f t="shared" si="28"/>
        <v>4712.3389999999999</v>
      </c>
      <c r="AE120" s="134">
        <f t="shared" si="18"/>
        <v>0</v>
      </c>
      <c r="AF120" s="134">
        <f t="shared" si="18"/>
        <v>0</v>
      </c>
      <c r="AG120" s="134">
        <f t="shared" si="18"/>
        <v>0</v>
      </c>
      <c r="AH120" s="134">
        <f t="shared" si="18"/>
        <v>0</v>
      </c>
      <c r="AI120" s="47">
        <f t="shared" si="21"/>
        <v>0</v>
      </c>
      <c r="AJ120" s="47">
        <f t="shared" si="21"/>
        <v>0</v>
      </c>
      <c r="AK120" s="47">
        <f t="shared" si="21"/>
        <v>0</v>
      </c>
      <c r="AL120" s="47">
        <f t="shared" si="20"/>
        <v>0</v>
      </c>
      <c r="AM120" s="47">
        <f t="shared" si="20"/>
        <v>0</v>
      </c>
      <c r="AN120" s="47">
        <f t="shared" si="20"/>
        <v>0</v>
      </c>
    </row>
    <row r="121" spans="1:40" s="4" customFormat="1" x14ac:dyDescent="0.25">
      <c r="A121" s="8" t="s">
        <v>153</v>
      </c>
      <c r="B121" s="64" t="s">
        <v>68</v>
      </c>
      <c r="C121" s="75"/>
      <c r="D121" s="75"/>
      <c r="E121" s="75"/>
      <c r="F121" s="75"/>
      <c r="G121" s="8">
        <v>9500</v>
      </c>
      <c r="H121" s="8">
        <f t="shared" si="24"/>
        <v>0</v>
      </c>
      <c r="I121" s="10"/>
      <c r="J121" s="125"/>
      <c r="K121" s="125"/>
      <c r="L121" s="8">
        <f t="shared" si="25"/>
        <v>9500</v>
      </c>
      <c r="M121" s="8">
        <v>15495</v>
      </c>
      <c r="N121" s="8">
        <f t="shared" si="22"/>
        <v>0</v>
      </c>
      <c r="O121" s="10"/>
      <c r="P121" s="125"/>
      <c r="Q121" s="125"/>
      <c r="R121" s="8">
        <f t="shared" si="26"/>
        <v>15495</v>
      </c>
      <c r="S121" s="123">
        <f t="shared" si="29"/>
        <v>5995</v>
      </c>
      <c r="T121" s="123">
        <f t="shared" si="29"/>
        <v>0</v>
      </c>
      <c r="U121" s="123">
        <f t="shared" si="29"/>
        <v>0</v>
      </c>
      <c r="V121" s="123">
        <f t="shared" si="29"/>
        <v>0</v>
      </c>
      <c r="W121" s="123">
        <f t="shared" si="29"/>
        <v>0</v>
      </c>
      <c r="X121" s="134">
        <v>15495</v>
      </c>
      <c r="Y121" s="134">
        <v>0</v>
      </c>
      <c r="Z121" s="134"/>
      <c r="AA121" s="134"/>
      <c r="AB121" s="134"/>
      <c r="AC121" s="134">
        <f t="shared" si="27"/>
        <v>15495</v>
      </c>
      <c r="AD121" s="134">
        <f t="shared" si="28"/>
        <v>5995</v>
      </c>
      <c r="AE121" s="134">
        <f t="shared" si="18"/>
        <v>0</v>
      </c>
      <c r="AF121" s="134">
        <f t="shared" si="18"/>
        <v>0</v>
      </c>
      <c r="AG121" s="134">
        <f t="shared" si="18"/>
        <v>0</v>
      </c>
      <c r="AH121" s="134">
        <f t="shared" si="18"/>
        <v>0</v>
      </c>
      <c r="AI121" s="47">
        <f t="shared" si="21"/>
        <v>0</v>
      </c>
      <c r="AJ121" s="47">
        <f t="shared" si="21"/>
        <v>0</v>
      </c>
      <c r="AK121" s="47">
        <f t="shared" si="21"/>
        <v>0</v>
      </c>
      <c r="AL121" s="47">
        <f t="shared" si="20"/>
        <v>0</v>
      </c>
      <c r="AM121" s="47">
        <f t="shared" si="20"/>
        <v>0</v>
      </c>
      <c r="AN121" s="47">
        <f t="shared" si="20"/>
        <v>0</v>
      </c>
    </row>
    <row r="122" spans="1:40" s="4" customFormat="1" x14ac:dyDescent="0.25">
      <c r="A122" s="8" t="s">
        <v>154</v>
      </c>
      <c r="B122" s="64" t="s">
        <v>69</v>
      </c>
      <c r="C122" s="75"/>
      <c r="D122" s="75"/>
      <c r="E122" s="75"/>
      <c r="F122" s="75"/>
      <c r="G122" s="8">
        <v>9744</v>
      </c>
      <c r="H122" s="8">
        <f t="shared" si="24"/>
        <v>0</v>
      </c>
      <c r="I122" s="10"/>
      <c r="J122" s="125"/>
      <c r="K122" s="125"/>
      <c r="L122" s="8">
        <f t="shared" si="25"/>
        <v>9744</v>
      </c>
      <c r="M122" s="8">
        <v>9744</v>
      </c>
      <c r="N122" s="8">
        <f t="shared" si="22"/>
        <v>0</v>
      </c>
      <c r="O122" s="10"/>
      <c r="P122" s="125"/>
      <c r="Q122" s="125"/>
      <c r="R122" s="8">
        <f t="shared" si="26"/>
        <v>9744</v>
      </c>
      <c r="S122" s="123">
        <f t="shared" si="29"/>
        <v>0</v>
      </c>
      <c r="T122" s="123">
        <f t="shared" si="29"/>
        <v>0</v>
      </c>
      <c r="U122" s="123">
        <f t="shared" si="29"/>
        <v>0</v>
      </c>
      <c r="V122" s="123">
        <f t="shared" si="29"/>
        <v>0</v>
      </c>
      <c r="W122" s="123">
        <f t="shared" si="29"/>
        <v>0</v>
      </c>
      <c r="X122" s="134">
        <v>9744</v>
      </c>
      <c r="Y122" s="134">
        <v>0</v>
      </c>
      <c r="Z122" s="134"/>
      <c r="AA122" s="134"/>
      <c r="AB122" s="134"/>
      <c r="AC122" s="134">
        <f t="shared" si="27"/>
        <v>9744</v>
      </c>
      <c r="AD122" s="134">
        <f t="shared" si="28"/>
        <v>0</v>
      </c>
      <c r="AE122" s="134">
        <f t="shared" si="18"/>
        <v>0</v>
      </c>
      <c r="AF122" s="134">
        <f t="shared" si="18"/>
        <v>0</v>
      </c>
      <c r="AG122" s="134">
        <f t="shared" si="18"/>
        <v>0</v>
      </c>
      <c r="AH122" s="134">
        <f t="shared" si="18"/>
        <v>0</v>
      </c>
      <c r="AI122" s="47">
        <f t="shared" si="21"/>
        <v>0</v>
      </c>
      <c r="AJ122" s="47">
        <f t="shared" si="21"/>
        <v>0</v>
      </c>
      <c r="AK122" s="47">
        <f t="shared" si="21"/>
        <v>0</v>
      </c>
      <c r="AL122" s="47">
        <f t="shared" si="20"/>
        <v>0</v>
      </c>
      <c r="AM122" s="47">
        <f t="shared" si="20"/>
        <v>0</v>
      </c>
      <c r="AN122" s="47">
        <f t="shared" si="20"/>
        <v>0</v>
      </c>
    </row>
    <row r="123" spans="1:40" s="4" customFormat="1" ht="60.75" x14ac:dyDescent="0.25">
      <c r="A123" s="8" t="s">
        <v>155</v>
      </c>
      <c r="B123" s="64" t="s">
        <v>316</v>
      </c>
      <c r="C123" s="64"/>
      <c r="D123" s="64"/>
      <c r="E123" s="64"/>
      <c r="F123" s="64"/>
      <c r="G123" s="8">
        <v>6624</v>
      </c>
      <c r="H123" s="8">
        <f t="shared" si="24"/>
        <v>0</v>
      </c>
      <c r="I123" s="10"/>
      <c r="J123" s="125"/>
      <c r="K123" s="125"/>
      <c r="L123" s="8">
        <f t="shared" si="25"/>
        <v>6624</v>
      </c>
      <c r="M123" s="8">
        <v>6624</v>
      </c>
      <c r="N123" s="8">
        <f t="shared" si="22"/>
        <v>0</v>
      </c>
      <c r="O123" s="10"/>
      <c r="P123" s="125"/>
      <c r="Q123" s="125"/>
      <c r="R123" s="8">
        <f t="shared" si="26"/>
        <v>6624</v>
      </c>
      <c r="S123" s="123">
        <f t="shared" si="29"/>
        <v>0</v>
      </c>
      <c r="T123" s="123">
        <f t="shared" si="29"/>
        <v>0</v>
      </c>
      <c r="U123" s="123">
        <f t="shared" si="29"/>
        <v>0</v>
      </c>
      <c r="V123" s="123">
        <f t="shared" si="29"/>
        <v>0</v>
      </c>
      <c r="W123" s="123">
        <f t="shared" si="29"/>
        <v>0</v>
      </c>
      <c r="X123" s="134">
        <v>6624</v>
      </c>
      <c r="Y123" s="134">
        <v>0</v>
      </c>
      <c r="Z123" s="134"/>
      <c r="AA123" s="134"/>
      <c r="AB123" s="134"/>
      <c r="AC123" s="134">
        <f t="shared" si="27"/>
        <v>6624</v>
      </c>
      <c r="AD123" s="134">
        <f t="shared" si="28"/>
        <v>0</v>
      </c>
      <c r="AE123" s="134">
        <f t="shared" si="18"/>
        <v>0</v>
      </c>
      <c r="AF123" s="134">
        <f t="shared" si="18"/>
        <v>0</v>
      </c>
      <c r="AG123" s="134">
        <f t="shared" si="18"/>
        <v>0</v>
      </c>
      <c r="AH123" s="134">
        <f t="shared" si="18"/>
        <v>0</v>
      </c>
      <c r="AI123" s="47">
        <f t="shared" si="21"/>
        <v>0</v>
      </c>
      <c r="AJ123" s="47">
        <f t="shared" si="21"/>
        <v>0</v>
      </c>
      <c r="AK123" s="47">
        <f t="shared" si="21"/>
        <v>0</v>
      </c>
      <c r="AL123" s="47">
        <f t="shared" si="20"/>
        <v>0</v>
      </c>
      <c r="AM123" s="47">
        <f t="shared" si="20"/>
        <v>0</v>
      </c>
      <c r="AN123" s="47">
        <f t="shared" si="20"/>
        <v>0</v>
      </c>
    </row>
    <row r="124" spans="1:40" s="4" customFormat="1" ht="40.5" x14ac:dyDescent="0.25">
      <c r="A124" s="8" t="s">
        <v>156</v>
      </c>
      <c r="B124" s="64" t="s">
        <v>70</v>
      </c>
      <c r="C124" s="74"/>
      <c r="D124" s="74"/>
      <c r="E124" s="74"/>
      <c r="F124" s="74"/>
      <c r="G124" s="8">
        <v>12009.76</v>
      </c>
      <c r="H124" s="8">
        <f t="shared" si="24"/>
        <v>0</v>
      </c>
      <c r="I124" s="10"/>
      <c r="J124" s="125"/>
      <c r="K124" s="125"/>
      <c r="L124" s="8">
        <f t="shared" si="25"/>
        <v>12009.76</v>
      </c>
      <c r="M124" s="8">
        <v>12009.76</v>
      </c>
      <c r="N124" s="8">
        <f t="shared" si="22"/>
        <v>0</v>
      </c>
      <c r="O124" s="10"/>
      <c r="P124" s="125"/>
      <c r="Q124" s="125"/>
      <c r="R124" s="8">
        <f t="shared" si="26"/>
        <v>12009.76</v>
      </c>
      <c r="S124" s="123">
        <f t="shared" si="29"/>
        <v>0</v>
      </c>
      <c r="T124" s="123">
        <f t="shared" si="29"/>
        <v>0</v>
      </c>
      <c r="U124" s="123">
        <f t="shared" si="29"/>
        <v>0</v>
      </c>
      <c r="V124" s="123">
        <f t="shared" si="29"/>
        <v>0</v>
      </c>
      <c r="W124" s="123">
        <f t="shared" si="29"/>
        <v>0</v>
      </c>
      <c r="X124" s="134">
        <v>12009.76</v>
      </c>
      <c r="Y124" s="134">
        <v>0</v>
      </c>
      <c r="Z124" s="134"/>
      <c r="AA124" s="134"/>
      <c r="AB124" s="134"/>
      <c r="AC124" s="134">
        <f t="shared" si="27"/>
        <v>12009.76</v>
      </c>
      <c r="AD124" s="134">
        <f t="shared" si="28"/>
        <v>0</v>
      </c>
      <c r="AE124" s="134">
        <f t="shared" si="18"/>
        <v>0</v>
      </c>
      <c r="AF124" s="134">
        <f t="shared" si="18"/>
        <v>0</v>
      </c>
      <c r="AG124" s="134">
        <f t="shared" si="18"/>
        <v>0</v>
      </c>
      <c r="AH124" s="134">
        <f t="shared" si="18"/>
        <v>0</v>
      </c>
      <c r="AI124" s="47">
        <f t="shared" si="21"/>
        <v>0</v>
      </c>
      <c r="AJ124" s="47">
        <f t="shared" si="21"/>
        <v>0</v>
      </c>
      <c r="AK124" s="47">
        <f t="shared" si="21"/>
        <v>0</v>
      </c>
      <c r="AL124" s="47">
        <f t="shared" si="20"/>
        <v>0</v>
      </c>
      <c r="AM124" s="47">
        <f t="shared" si="20"/>
        <v>0</v>
      </c>
      <c r="AN124" s="47">
        <f t="shared" si="20"/>
        <v>0</v>
      </c>
    </row>
    <row r="125" spans="1:40" s="4" customFormat="1" x14ac:dyDescent="0.25">
      <c r="A125" s="8" t="s">
        <v>157</v>
      </c>
      <c r="B125" s="64" t="s">
        <v>71</v>
      </c>
      <c r="C125" s="74"/>
      <c r="D125" s="74"/>
      <c r="E125" s="74"/>
      <c r="F125" s="74"/>
      <c r="G125" s="8">
        <v>120</v>
      </c>
      <c r="H125" s="8">
        <f t="shared" si="24"/>
        <v>0</v>
      </c>
      <c r="I125" s="10"/>
      <c r="J125" s="125"/>
      <c r="K125" s="125"/>
      <c r="L125" s="8">
        <f t="shared" si="25"/>
        <v>120</v>
      </c>
      <c r="M125" s="8">
        <v>120</v>
      </c>
      <c r="N125" s="8">
        <f t="shared" si="22"/>
        <v>0</v>
      </c>
      <c r="O125" s="10"/>
      <c r="P125" s="125"/>
      <c r="Q125" s="125"/>
      <c r="R125" s="8">
        <f t="shared" si="26"/>
        <v>120</v>
      </c>
      <c r="S125" s="123">
        <f t="shared" si="29"/>
        <v>0</v>
      </c>
      <c r="T125" s="123">
        <f t="shared" si="29"/>
        <v>0</v>
      </c>
      <c r="U125" s="123">
        <f t="shared" si="29"/>
        <v>0</v>
      </c>
      <c r="V125" s="123">
        <f t="shared" si="29"/>
        <v>0</v>
      </c>
      <c r="W125" s="123">
        <f t="shared" si="29"/>
        <v>0</v>
      </c>
      <c r="X125" s="134">
        <v>120</v>
      </c>
      <c r="Y125" s="134">
        <v>0</v>
      </c>
      <c r="Z125" s="134"/>
      <c r="AA125" s="134"/>
      <c r="AB125" s="134"/>
      <c r="AC125" s="134">
        <f t="shared" si="27"/>
        <v>120</v>
      </c>
      <c r="AD125" s="134">
        <f t="shared" si="28"/>
        <v>0</v>
      </c>
      <c r="AE125" s="134">
        <f t="shared" si="18"/>
        <v>0</v>
      </c>
      <c r="AF125" s="134">
        <f t="shared" si="18"/>
        <v>0</v>
      </c>
      <c r="AG125" s="134">
        <f t="shared" si="18"/>
        <v>0</v>
      </c>
      <c r="AH125" s="134">
        <f t="shared" si="18"/>
        <v>0</v>
      </c>
      <c r="AI125" s="47">
        <f t="shared" si="21"/>
        <v>0</v>
      </c>
      <c r="AJ125" s="47">
        <f t="shared" si="21"/>
        <v>0</v>
      </c>
      <c r="AK125" s="47">
        <f t="shared" si="21"/>
        <v>0</v>
      </c>
      <c r="AL125" s="47">
        <f t="shared" si="20"/>
        <v>0</v>
      </c>
      <c r="AM125" s="47">
        <f t="shared" si="20"/>
        <v>0</v>
      </c>
      <c r="AN125" s="47">
        <f t="shared" si="20"/>
        <v>0</v>
      </c>
    </row>
    <row r="126" spans="1:40" s="4" customFormat="1" x14ac:dyDescent="0.25">
      <c r="A126" s="8" t="s">
        <v>158</v>
      </c>
      <c r="B126" s="64" t="s">
        <v>72</v>
      </c>
      <c r="C126" s="77"/>
      <c r="D126" s="77"/>
      <c r="E126" s="77"/>
      <c r="F126" s="77"/>
      <c r="G126" s="8">
        <v>617.5</v>
      </c>
      <c r="H126" s="8">
        <f t="shared" si="24"/>
        <v>0</v>
      </c>
      <c r="I126" s="10"/>
      <c r="J126" s="125"/>
      <c r="K126" s="125"/>
      <c r="L126" s="8">
        <f t="shared" si="25"/>
        <v>617.5</v>
      </c>
      <c r="M126" s="8">
        <v>617.5</v>
      </c>
      <c r="N126" s="8">
        <f t="shared" si="22"/>
        <v>0</v>
      </c>
      <c r="O126" s="10"/>
      <c r="P126" s="125"/>
      <c r="Q126" s="125"/>
      <c r="R126" s="8">
        <f t="shared" si="26"/>
        <v>617.5</v>
      </c>
      <c r="S126" s="123">
        <f t="shared" si="29"/>
        <v>0</v>
      </c>
      <c r="T126" s="123">
        <f t="shared" si="29"/>
        <v>0</v>
      </c>
      <c r="U126" s="123">
        <f t="shared" si="29"/>
        <v>0</v>
      </c>
      <c r="V126" s="123">
        <f t="shared" si="29"/>
        <v>0</v>
      </c>
      <c r="W126" s="123">
        <f t="shared" si="29"/>
        <v>0</v>
      </c>
      <c r="X126" s="134">
        <v>617.5</v>
      </c>
      <c r="Y126" s="134">
        <v>0</v>
      </c>
      <c r="Z126" s="134"/>
      <c r="AA126" s="134"/>
      <c r="AB126" s="134"/>
      <c r="AC126" s="134">
        <f t="shared" si="27"/>
        <v>617.5</v>
      </c>
      <c r="AD126" s="134">
        <f t="shared" si="28"/>
        <v>0</v>
      </c>
      <c r="AE126" s="134">
        <f t="shared" si="18"/>
        <v>0</v>
      </c>
      <c r="AF126" s="134">
        <f t="shared" si="18"/>
        <v>0</v>
      </c>
      <c r="AG126" s="134">
        <f t="shared" si="18"/>
        <v>0</v>
      </c>
      <c r="AH126" s="134">
        <f t="shared" si="18"/>
        <v>0</v>
      </c>
      <c r="AI126" s="47">
        <f t="shared" si="21"/>
        <v>0</v>
      </c>
      <c r="AJ126" s="47">
        <f t="shared" si="21"/>
        <v>0</v>
      </c>
      <c r="AK126" s="47">
        <f t="shared" si="21"/>
        <v>0</v>
      </c>
      <c r="AL126" s="47">
        <f t="shared" si="20"/>
        <v>0</v>
      </c>
      <c r="AM126" s="47">
        <f t="shared" si="20"/>
        <v>0</v>
      </c>
      <c r="AN126" s="47">
        <f t="shared" si="20"/>
        <v>0</v>
      </c>
    </row>
    <row r="127" spans="1:40" s="4" customFormat="1" x14ac:dyDescent="0.25">
      <c r="A127" s="8" t="s">
        <v>159</v>
      </c>
      <c r="B127" s="64" t="s">
        <v>73</v>
      </c>
      <c r="C127" s="77"/>
      <c r="D127" s="77"/>
      <c r="E127" s="77"/>
      <c r="F127" s="77"/>
      <c r="G127" s="8">
        <v>25990</v>
      </c>
      <c r="H127" s="8">
        <f t="shared" si="24"/>
        <v>0</v>
      </c>
      <c r="I127" s="10"/>
      <c r="J127" s="125"/>
      <c r="K127" s="125"/>
      <c r="L127" s="8">
        <f t="shared" si="25"/>
        <v>25990</v>
      </c>
      <c r="M127" s="8">
        <v>25990</v>
      </c>
      <c r="N127" s="8">
        <f t="shared" si="22"/>
        <v>0</v>
      </c>
      <c r="O127" s="10"/>
      <c r="P127" s="125"/>
      <c r="Q127" s="125"/>
      <c r="R127" s="8">
        <f t="shared" si="26"/>
        <v>25990</v>
      </c>
      <c r="S127" s="123">
        <f t="shared" si="29"/>
        <v>0</v>
      </c>
      <c r="T127" s="123">
        <f t="shared" si="29"/>
        <v>0</v>
      </c>
      <c r="U127" s="123">
        <f t="shared" si="29"/>
        <v>0</v>
      </c>
      <c r="V127" s="123">
        <f t="shared" si="29"/>
        <v>0</v>
      </c>
      <c r="W127" s="123">
        <f t="shared" si="29"/>
        <v>0</v>
      </c>
      <c r="X127" s="134">
        <v>25990</v>
      </c>
      <c r="Y127" s="134">
        <v>0</v>
      </c>
      <c r="Z127" s="134"/>
      <c r="AA127" s="134"/>
      <c r="AB127" s="134"/>
      <c r="AC127" s="134">
        <f t="shared" si="27"/>
        <v>25990</v>
      </c>
      <c r="AD127" s="134">
        <f t="shared" si="28"/>
        <v>0</v>
      </c>
      <c r="AE127" s="134">
        <f t="shared" si="18"/>
        <v>0</v>
      </c>
      <c r="AF127" s="134">
        <f t="shared" si="18"/>
        <v>0</v>
      </c>
      <c r="AG127" s="134">
        <f t="shared" si="18"/>
        <v>0</v>
      </c>
      <c r="AH127" s="134">
        <f t="shared" ref="AH127:AH190" si="30">AB127-K127</f>
        <v>0</v>
      </c>
      <c r="AI127" s="47">
        <f t="shared" si="21"/>
        <v>0</v>
      </c>
      <c r="AJ127" s="47">
        <f t="shared" si="21"/>
        <v>0</v>
      </c>
      <c r="AK127" s="47">
        <f t="shared" si="21"/>
        <v>0</v>
      </c>
      <c r="AL127" s="47">
        <f t="shared" si="20"/>
        <v>0</v>
      </c>
      <c r="AM127" s="47">
        <f t="shared" si="20"/>
        <v>0</v>
      </c>
      <c r="AN127" s="47">
        <f t="shared" si="20"/>
        <v>0</v>
      </c>
    </row>
    <row r="128" spans="1:40" s="4" customFormat="1" ht="45" customHeight="1" x14ac:dyDescent="0.25">
      <c r="A128" s="8" t="s">
        <v>160</v>
      </c>
      <c r="B128" s="64" t="s">
        <v>317</v>
      </c>
      <c r="C128" s="75"/>
      <c r="D128" s="75"/>
      <c r="E128" s="75"/>
      <c r="F128" s="75"/>
      <c r="G128" s="8">
        <v>264</v>
      </c>
      <c r="H128" s="8">
        <f t="shared" si="24"/>
        <v>0</v>
      </c>
      <c r="I128" s="10"/>
      <c r="J128" s="125"/>
      <c r="K128" s="125"/>
      <c r="L128" s="8">
        <f t="shared" si="25"/>
        <v>264</v>
      </c>
      <c r="M128" s="8">
        <v>264</v>
      </c>
      <c r="N128" s="8">
        <f t="shared" si="22"/>
        <v>0</v>
      </c>
      <c r="O128" s="10"/>
      <c r="P128" s="125"/>
      <c r="Q128" s="125"/>
      <c r="R128" s="8">
        <f t="shared" si="26"/>
        <v>264</v>
      </c>
      <c r="S128" s="123">
        <f t="shared" si="29"/>
        <v>0</v>
      </c>
      <c r="T128" s="123">
        <f t="shared" si="29"/>
        <v>0</v>
      </c>
      <c r="U128" s="123">
        <f t="shared" si="29"/>
        <v>0</v>
      </c>
      <c r="V128" s="123">
        <f t="shared" si="29"/>
        <v>0</v>
      </c>
      <c r="W128" s="123">
        <f t="shared" si="29"/>
        <v>0</v>
      </c>
      <c r="X128" s="135">
        <v>264</v>
      </c>
      <c r="Y128" s="134">
        <v>0</v>
      </c>
      <c r="Z128" s="134"/>
      <c r="AA128" s="134"/>
      <c r="AB128" s="134"/>
      <c r="AC128" s="134">
        <f t="shared" si="27"/>
        <v>264</v>
      </c>
      <c r="AD128" s="134">
        <f t="shared" si="28"/>
        <v>0</v>
      </c>
      <c r="AE128" s="134">
        <f>Y128-H128</f>
        <v>0</v>
      </c>
      <c r="AF128" s="134">
        <f>Z128-I128</f>
        <v>0</v>
      </c>
      <c r="AG128" s="134">
        <f>AA128-J128</f>
        <v>0</v>
      </c>
      <c r="AH128" s="134">
        <f t="shared" si="30"/>
        <v>0</v>
      </c>
      <c r="AI128" s="47">
        <f t="shared" si="21"/>
        <v>0</v>
      </c>
      <c r="AJ128" s="47">
        <f t="shared" si="21"/>
        <v>0</v>
      </c>
      <c r="AK128" s="47">
        <f t="shared" si="21"/>
        <v>0</v>
      </c>
      <c r="AL128" s="47">
        <f t="shared" si="20"/>
        <v>0</v>
      </c>
      <c r="AM128" s="47">
        <f t="shared" si="20"/>
        <v>0</v>
      </c>
      <c r="AN128" s="47">
        <f t="shared" si="20"/>
        <v>0</v>
      </c>
    </row>
    <row r="129" spans="1:40" s="4" customFormat="1" ht="60.75" x14ac:dyDescent="0.25">
      <c r="A129" s="8" t="s">
        <v>161</v>
      </c>
      <c r="B129" s="64" t="s">
        <v>318</v>
      </c>
      <c r="C129" s="64"/>
      <c r="D129" s="64"/>
      <c r="E129" s="64"/>
      <c r="F129" s="64"/>
      <c r="G129" s="8">
        <v>52105.262999999999</v>
      </c>
      <c r="H129" s="8">
        <f t="shared" si="24"/>
        <v>0</v>
      </c>
      <c r="I129" s="10"/>
      <c r="J129" s="125"/>
      <c r="K129" s="125"/>
      <c r="L129" s="8">
        <f t="shared" si="25"/>
        <v>52105.262999999999</v>
      </c>
      <c r="M129" s="8">
        <v>52105.262999999999</v>
      </c>
      <c r="N129" s="8">
        <f t="shared" si="22"/>
        <v>0</v>
      </c>
      <c r="O129" s="10"/>
      <c r="P129" s="125"/>
      <c r="Q129" s="125"/>
      <c r="R129" s="8">
        <f t="shared" si="26"/>
        <v>52105.262999999999</v>
      </c>
      <c r="S129" s="123">
        <f t="shared" si="29"/>
        <v>0</v>
      </c>
      <c r="T129" s="123">
        <f t="shared" si="29"/>
        <v>0</v>
      </c>
      <c r="U129" s="123">
        <f t="shared" si="29"/>
        <v>0</v>
      </c>
      <c r="V129" s="123">
        <f t="shared" si="29"/>
        <v>0</v>
      </c>
      <c r="W129" s="123">
        <f t="shared" si="29"/>
        <v>0</v>
      </c>
      <c r="X129" s="135">
        <v>52105.262999999999</v>
      </c>
      <c r="Y129" s="134">
        <v>0</v>
      </c>
      <c r="Z129" s="134"/>
      <c r="AA129" s="134"/>
      <c r="AB129" s="134"/>
      <c r="AC129" s="134">
        <f t="shared" si="27"/>
        <v>52105.262999999999</v>
      </c>
      <c r="AD129" s="134">
        <f t="shared" ref="AD129:AH192" si="31">X129-G129</f>
        <v>0</v>
      </c>
      <c r="AE129" s="134">
        <f t="shared" si="31"/>
        <v>0</v>
      </c>
      <c r="AF129" s="134">
        <f t="shared" si="31"/>
        <v>0</v>
      </c>
      <c r="AG129" s="134">
        <f t="shared" si="31"/>
        <v>0</v>
      </c>
      <c r="AH129" s="134">
        <f t="shared" si="30"/>
        <v>0</v>
      </c>
      <c r="AI129" s="47">
        <f t="shared" si="21"/>
        <v>0</v>
      </c>
      <c r="AJ129" s="47">
        <f t="shared" si="21"/>
        <v>0</v>
      </c>
      <c r="AK129" s="47">
        <f t="shared" si="21"/>
        <v>0</v>
      </c>
      <c r="AL129" s="47">
        <f t="shared" si="20"/>
        <v>0</v>
      </c>
      <c r="AM129" s="47">
        <f t="shared" si="20"/>
        <v>0</v>
      </c>
      <c r="AN129" s="47">
        <f t="shared" si="20"/>
        <v>0</v>
      </c>
    </row>
    <row r="130" spans="1:40" s="4" customFormat="1" ht="60.75" x14ac:dyDescent="0.25">
      <c r="A130" s="8" t="s">
        <v>162</v>
      </c>
      <c r="B130" s="64" t="s">
        <v>319</v>
      </c>
      <c r="C130" s="75"/>
      <c r="D130" s="75"/>
      <c r="E130" s="75"/>
      <c r="F130" s="75"/>
      <c r="G130" s="8">
        <v>12015.36</v>
      </c>
      <c r="H130" s="8">
        <f t="shared" si="24"/>
        <v>0</v>
      </c>
      <c r="I130" s="10"/>
      <c r="J130" s="125"/>
      <c r="K130" s="125"/>
      <c r="L130" s="8">
        <f t="shared" si="25"/>
        <v>12015.36</v>
      </c>
      <c r="M130" s="8">
        <v>12015.36</v>
      </c>
      <c r="N130" s="8">
        <f t="shared" si="22"/>
        <v>0</v>
      </c>
      <c r="O130" s="10"/>
      <c r="P130" s="125"/>
      <c r="Q130" s="125"/>
      <c r="R130" s="8">
        <f t="shared" si="26"/>
        <v>12015.36</v>
      </c>
      <c r="S130" s="123">
        <f t="shared" si="29"/>
        <v>0</v>
      </c>
      <c r="T130" s="123">
        <f t="shared" si="29"/>
        <v>0</v>
      </c>
      <c r="U130" s="123">
        <f t="shared" si="29"/>
        <v>0</v>
      </c>
      <c r="V130" s="123">
        <f t="shared" si="29"/>
        <v>0</v>
      </c>
      <c r="W130" s="123">
        <f t="shared" si="29"/>
        <v>0</v>
      </c>
      <c r="X130" s="135">
        <v>12015.36</v>
      </c>
      <c r="Y130" s="134">
        <v>0</v>
      </c>
      <c r="Z130" s="134"/>
      <c r="AA130" s="134"/>
      <c r="AB130" s="134"/>
      <c r="AC130" s="134">
        <f t="shared" si="27"/>
        <v>12015.36</v>
      </c>
      <c r="AD130" s="134">
        <f t="shared" si="31"/>
        <v>0</v>
      </c>
      <c r="AE130" s="134">
        <f t="shared" si="31"/>
        <v>0</v>
      </c>
      <c r="AF130" s="134">
        <f t="shared" si="31"/>
        <v>0</v>
      </c>
      <c r="AG130" s="134">
        <f t="shared" si="31"/>
        <v>0</v>
      </c>
      <c r="AH130" s="134">
        <f t="shared" si="30"/>
        <v>0</v>
      </c>
      <c r="AI130" s="47">
        <f t="shared" si="21"/>
        <v>0</v>
      </c>
      <c r="AJ130" s="47">
        <f t="shared" si="21"/>
        <v>0</v>
      </c>
      <c r="AK130" s="47">
        <f t="shared" si="21"/>
        <v>0</v>
      </c>
      <c r="AL130" s="47">
        <f t="shared" si="20"/>
        <v>0</v>
      </c>
      <c r="AM130" s="47">
        <f t="shared" si="20"/>
        <v>0</v>
      </c>
      <c r="AN130" s="47">
        <f t="shared" si="20"/>
        <v>0</v>
      </c>
    </row>
    <row r="131" spans="1:40" s="4" customFormat="1" x14ac:dyDescent="0.25">
      <c r="A131" s="8" t="s">
        <v>163</v>
      </c>
      <c r="B131" s="64" t="s">
        <v>320</v>
      </c>
      <c r="C131" s="78"/>
      <c r="D131" s="78"/>
      <c r="E131" s="78"/>
      <c r="F131" s="78"/>
      <c r="G131" s="8">
        <v>45</v>
      </c>
      <c r="H131" s="8">
        <f t="shared" si="24"/>
        <v>0</v>
      </c>
      <c r="I131" s="10"/>
      <c r="J131" s="125"/>
      <c r="K131" s="125"/>
      <c r="L131" s="8">
        <f t="shared" si="25"/>
        <v>45</v>
      </c>
      <c r="M131" s="8">
        <v>45</v>
      </c>
      <c r="N131" s="8">
        <f t="shared" si="22"/>
        <v>0</v>
      </c>
      <c r="O131" s="10"/>
      <c r="P131" s="125"/>
      <c r="Q131" s="125"/>
      <c r="R131" s="8">
        <f t="shared" si="26"/>
        <v>45</v>
      </c>
      <c r="S131" s="123">
        <f t="shared" si="29"/>
        <v>0</v>
      </c>
      <c r="T131" s="123">
        <f t="shared" si="29"/>
        <v>0</v>
      </c>
      <c r="U131" s="123">
        <f t="shared" si="29"/>
        <v>0</v>
      </c>
      <c r="V131" s="123">
        <f t="shared" si="29"/>
        <v>0</v>
      </c>
      <c r="W131" s="123">
        <f t="shared" si="29"/>
        <v>0</v>
      </c>
      <c r="X131" s="134">
        <v>45</v>
      </c>
      <c r="Y131" s="134">
        <v>0</v>
      </c>
      <c r="Z131" s="134"/>
      <c r="AA131" s="134"/>
      <c r="AB131" s="134"/>
      <c r="AC131" s="134">
        <f t="shared" si="27"/>
        <v>45</v>
      </c>
      <c r="AD131" s="134">
        <f t="shared" si="31"/>
        <v>0</v>
      </c>
      <c r="AE131" s="134">
        <f t="shared" si="31"/>
        <v>0</v>
      </c>
      <c r="AF131" s="134">
        <f t="shared" si="31"/>
        <v>0</v>
      </c>
      <c r="AG131" s="134">
        <f t="shared" si="31"/>
        <v>0</v>
      </c>
      <c r="AH131" s="134">
        <f t="shared" si="30"/>
        <v>0</v>
      </c>
      <c r="AI131" s="47">
        <f t="shared" si="21"/>
        <v>0</v>
      </c>
      <c r="AJ131" s="47">
        <f t="shared" si="21"/>
        <v>0</v>
      </c>
      <c r="AK131" s="47">
        <f t="shared" si="21"/>
        <v>0</v>
      </c>
      <c r="AL131" s="47">
        <f t="shared" si="20"/>
        <v>0</v>
      </c>
      <c r="AM131" s="47">
        <f t="shared" si="20"/>
        <v>0</v>
      </c>
      <c r="AN131" s="47">
        <f t="shared" si="20"/>
        <v>0</v>
      </c>
    </row>
    <row r="132" spans="1:40" s="4" customFormat="1" ht="40.5" x14ac:dyDescent="0.25">
      <c r="A132" s="8" t="s">
        <v>164</v>
      </c>
      <c r="B132" s="64" t="s">
        <v>321</v>
      </c>
      <c r="C132" s="64"/>
      <c r="D132" s="64"/>
      <c r="E132" s="64"/>
      <c r="F132" s="64"/>
      <c r="G132" s="8">
        <v>74520</v>
      </c>
      <c r="H132" s="8">
        <f t="shared" si="24"/>
        <v>0</v>
      </c>
      <c r="I132" s="10"/>
      <c r="J132" s="125"/>
      <c r="K132" s="125"/>
      <c r="L132" s="8">
        <f t="shared" si="25"/>
        <v>74520</v>
      </c>
      <c r="M132" s="8">
        <v>74520</v>
      </c>
      <c r="N132" s="8">
        <f t="shared" si="22"/>
        <v>0</v>
      </c>
      <c r="O132" s="10"/>
      <c r="P132" s="125"/>
      <c r="Q132" s="125"/>
      <c r="R132" s="8">
        <f t="shared" si="26"/>
        <v>74520</v>
      </c>
      <c r="S132" s="123">
        <f t="shared" si="29"/>
        <v>0</v>
      </c>
      <c r="T132" s="123">
        <f t="shared" si="29"/>
        <v>0</v>
      </c>
      <c r="U132" s="123">
        <f t="shared" si="29"/>
        <v>0</v>
      </c>
      <c r="V132" s="123">
        <f t="shared" si="29"/>
        <v>0</v>
      </c>
      <c r="W132" s="123">
        <f t="shared" si="29"/>
        <v>0</v>
      </c>
      <c r="X132" s="134">
        <v>74520</v>
      </c>
      <c r="Y132" s="134">
        <v>0</v>
      </c>
      <c r="Z132" s="134"/>
      <c r="AA132" s="134"/>
      <c r="AB132" s="134"/>
      <c r="AC132" s="134">
        <f t="shared" si="27"/>
        <v>74520</v>
      </c>
      <c r="AD132" s="134">
        <f t="shared" si="31"/>
        <v>0</v>
      </c>
      <c r="AE132" s="134">
        <f t="shared" si="31"/>
        <v>0</v>
      </c>
      <c r="AF132" s="134">
        <f t="shared" si="31"/>
        <v>0</v>
      </c>
      <c r="AG132" s="134">
        <f t="shared" si="31"/>
        <v>0</v>
      </c>
      <c r="AH132" s="134">
        <f t="shared" si="30"/>
        <v>0</v>
      </c>
      <c r="AI132" s="47">
        <f t="shared" si="21"/>
        <v>0</v>
      </c>
      <c r="AJ132" s="47">
        <f t="shared" si="21"/>
        <v>0</v>
      </c>
      <c r="AK132" s="47">
        <f t="shared" si="21"/>
        <v>0</v>
      </c>
      <c r="AL132" s="47">
        <f t="shared" si="20"/>
        <v>0</v>
      </c>
      <c r="AM132" s="47">
        <f t="shared" si="20"/>
        <v>0</v>
      </c>
      <c r="AN132" s="47">
        <f t="shared" si="20"/>
        <v>0</v>
      </c>
    </row>
    <row r="133" spans="1:40" s="4" customFormat="1" ht="40.5" x14ac:dyDescent="0.25">
      <c r="A133" s="8" t="s">
        <v>165</v>
      </c>
      <c r="B133" s="64" t="s">
        <v>322</v>
      </c>
      <c r="C133" s="64"/>
      <c r="D133" s="64"/>
      <c r="E133" s="64"/>
      <c r="F133" s="64"/>
      <c r="G133" s="8">
        <v>87169.369000000006</v>
      </c>
      <c r="H133" s="8">
        <f t="shared" si="24"/>
        <v>0</v>
      </c>
      <c r="I133" s="10"/>
      <c r="J133" s="125"/>
      <c r="K133" s="125"/>
      <c r="L133" s="8">
        <f t="shared" si="25"/>
        <v>87169.369000000006</v>
      </c>
      <c r="M133" s="8">
        <v>101022</v>
      </c>
      <c r="N133" s="8">
        <f t="shared" si="22"/>
        <v>0</v>
      </c>
      <c r="O133" s="10"/>
      <c r="P133" s="125"/>
      <c r="Q133" s="125"/>
      <c r="R133" s="8">
        <f t="shared" si="26"/>
        <v>101022</v>
      </c>
      <c r="S133" s="123">
        <f t="shared" si="29"/>
        <v>13852.630999999994</v>
      </c>
      <c r="T133" s="123">
        <f t="shared" si="29"/>
        <v>0</v>
      </c>
      <c r="U133" s="123">
        <f t="shared" si="29"/>
        <v>0</v>
      </c>
      <c r="V133" s="123">
        <f t="shared" si="29"/>
        <v>0</v>
      </c>
      <c r="W133" s="123">
        <f t="shared" si="29"/>
        <v>0</v>
      </c>
      <c r="X133" s="134">
        <v>101022</v>
      </c>
      <c r="Y133" s="134">
        <v>0</v>
      </c>
      <c r="Z133" s="134"/>
      <c r="AA133" s="134"/>
      <c r="AB133" s="134"/>
      <c r="AC133" s="134">
        <f t="shared" si="27"/>
        <v>101022</v>
      </c>
      <c r="AD133" s="134">
        <f t="shared" si="31"/>
        <v>13852.630999999994</v>
      </c>
      <c r="AE133" s="134">
        <f t="shared" si="31"/>
        <v>0</v>
      </c>
      <c r="AF133" s="134">
        <f t="shared" si="31"/>
        <v>0</v>
      </c>
      <c r="AG133" s="134">
        <f t="shared" si="31"/>
        <v>0</v>
      </c>
      <c r="AH133" s="134">
        <f t="shared" si="30"/>
        <v>0</v>
      </c>
      <c r="AI133" s="47">
        <f t="shared" si="21"/>
        <v>0</v>
      </c>
      <c r="AJ133" s="47">
        <f t="shared" si="21"/>
        <v>0</v>
      </c>
      <c r="AK133" s="47">
        <f t="shared" si="21"/>
        <v>0</v>
      </c>
      <c r="AL133" s="47">
        <f t="shared" si="20"/>
        <v>0</v>
      </c>
      <c r="AM133" s="47">
        <f t="shared" si="20"/>
        <v>0</v>
      </c>
      <c r="AN133" s="47">
        <f t="shared" si="20"/>
        <v>0</v>
      </c>
    </row>
    <row r="134" spans="1:40" s="4" customFormat="1" x14ac:dyDescent="0.25">
      <c r="A134" s="8" t="s">
        <v>166</v>
      </c>
      <c r="B134" s="64" t="s">
        <v>323</v>
      </c>
      <c r="C134" s="79"/>
      <c r="D134" s="79"/>
      <c r="E134" s="79"/>
      <c r="F134" s="79"/>
      <c r="G134" s="8">
        <v>94900</v>
      </c>
      <c r="H134" s="8">
        <f t="shared" si="24"/>
        <v>0</v>
      </c>
      <c r="I134" s="10"/>
      <c r="J134" s="125"/>
      <c r="K134" s="125"/>
      <c r="L134" s="8">
        <f t="shared" si="25"/>
        <v>94900</v>
      </c>
      <c r="M134" s="8">
        <v>94900</v>
      </c>
      <c r="N134" s="8">
        <f t="shared" si="22"/>
        <v>0</v>
      </c>
      <c r="O134" s="10"/>
      <c r="P134" s="125"/>
      <c r="Q134" s="125"/>
      <c r="R134" s="8">
        <f t="shared" si="26"/>
        <v>94900</v>
      </c>
      <c r="S134" s="123">
        <f t="shared" si="29"/>
        <v>0</v>
      </c>
      <c r="T134" s="123">
        <f t="shared" si="29"/>
        <v>0</v>
      </c>
      <c r="U134" s="123">
        <f t="shared" si="29"/>
        <v>0</v>
      </c>
      <c r="V134" s="123">
        <f t="shared" si="29"/>
        <v>0</v>
      </c>
      <c r="W134" s="123">
        <f t="shared" si="29"/>
        <v>0</v>
      </c>
      <c r="X134" s="134">
        <v>94900</v>
      </c>
      <c r="Y134" s="134">
        <v>0</v>
      </c>
      <c r="Z134" s="134"/>
      <c r="AA134" s="134"/>
      <c r="AB134" s="134"/>
      <c r="AC134" s="134">
        <f t="shared" si="27"/>
        <v>94900</v>
      </c>
      <c r="AD134" s="134">
        <f t="shared" si="31"/>
        <v>0</v>
      </c>
      <c r="AE134" s="134">
        <f t="shared" si="31"/>
        <v>0</v>
      </c>
      <c r="AF134" s="134">
        <f t="shared" si="31"/>
        <v>0</v>
      </c>
      <c r="AG134" s="134">
        <f t="shared" si="31"/>
        <v>0</v>
      </c>
      <c r="AH134" s="134">
        <f t="shared" si="30"/>
        <v>0</v>
      </c>
      <c r="AI134" s="47">
        <f t="shared" si="21"/>
        <v>0</v>
      </c>
      <c r="AJ134" s="47">
        <f t="shared" si="21"/>
        <v>0</v>
      </c>
      <c r="AK134" s="47">
        <f t="shared" si="21"/>
        <v>0</v>
      </c>
      <c r="AL134" s="47">
        <f t="shared" si="21"/>
        <v>0</v>
      </c>
      <c r="AM134" s="47">
        <f t="shared" si="21"/>
        <v>0</v>
      </c>
      <c r="AN134" s="47">
        <f t="shared" si="21"/>
        <v>0</v>
      </c>
    </row>
    <row r="135" spans="1:40" s="4" customFormat="1" ht="40.5" x14ac:dyDescent="0.25">
      <c r="A135" s="8" t="s">
        <v>167</v>
      </c>
      <c r="B135" s="64" t="s">
        <v>78</v>
      </c>
      <c r="C135" s="80"/>
      <c r="D135" s="80"/>
      <c r="E135" s="80"/>
      <c r="F135" s="80"/>
      <c r="G135" s="8">
        <v>21411.781999999999</v>
      </c>
      <c r="H135" s="8">
        <f t="shared" si="24"/>
        <v>0</v>
      </c>
      <c r="I135" s="10"/>
      <c r="J135" s="125"/>
      <c r="K135" s="125"/>
      <c r="L135" s="8">
        <f t="shared" si="25"/>
        <v>21411.781999999999</v>
      </c>
      <c r="M135" s="8">
        <v>21411.781999999999</v>
      </c>
      <c r="N135" s="8">
        <f t="shared" si="22"/>
        <v>0</v>
      </c>
      <c r="O135" s="10"/>
      <c r="P135" s="125"/>
      <c r="Q135" s="125"/>
      <c r="R135" s="8">
        <f t="shared" si="26"/>
        <v>21411.781999999999</v>
      </c>
      <c r="S135" s="123">
        <f t="shared" si="29"/>
        <v>0</v>
      </c>
      <c r="T135" s="123">
        <f t="shared" si="29"/>
        <v>0</v>
      </c>
      <c r="U135" s="123">
        <f t="shared" si="29"/>
        <v>0</v>
      </c>
      <c r="V135" s="123">
        <f t="shared" si="29"/>
        <v>0</v>
      </c>
      <c r="W135" s="123">
        <f t="shared" si="29"/>
        <v>0</v>
      </c>
      <c r="X135" s="134">
        <v>21411.781999999999</v>
      </c>
      <c r="Y135" s="134">
        <v>0</v>
      </c>
      <c r="Z135" s="134"/>
      <c r="AA135" s="134"/>
      <c r="AB135" s="134"/>
      <c r="AC135" s="134">
        <f t="shared" si="27"/>
        <v>21411.781999999999</v>
      </c>
      <c r="AD135" s="134">
        <f t="shared" si="31"/>
        <v>0</v>
      </c>
      <c r="AE135" s="134">
        <f t="shared" si="31"/>
        <v>0</v>
      </c>
      <c r="AF135" s="134">
        <f t="shared" si="31"/>
        <v>0</v>
      </c>
      <c r="AG135" s="134">
        <f t="shared" si="31"/>
        <v>0</v>
      </c>
      <c r="AH135" s="134">
        <f t="shared" si="30"/>
        <v>0</v>
      </c>
      <c r="AI135" s="47">
        <f t="shared" ref="AI135:AN177" si="32">X135-M135</f>
        <v>0</v>
      </c>
      <c r="AJ135" s="47">
        <f t="shared" si="32"/>
        <v>0</v>
      </c>
      <c r="AK135" s="47">
        <f t="shared" si="32"/>
        <v>0</v>
      </c>
      <c r="AL135" s="47">
        <f t="shared" si="32"/>
        <v>0</v>
      </c>
      <c r="AM135" s="47">
        <f t="shared" si="32"/>
        <v>0</v>
      </c>
      <c r="AN135" s="47">
        <f t="shared" si="32"/>
        <v>0</v>
      </c>
    </row>
    <row r="136" spans="1:40" s="4" customFormat="1" x14ac:dyDescent="0.25">
      <c r="A136" s="8" t="s">
        <v>168</v>
      </c>
      <c r="B136" s="64" t="s">
        <v>74</v>
      </c>
      <c r="C136" s="80"/>
      <c r="D136" s="80"/>
      <c r="E136" s="80"/>
      <c r="F136" s="80"/>
      <c r="G136" s="8">
        <v>15820</v>
      </c>
      <c r="H136" s="8">
        <f t="shared" si="24"/>
        <v>0</v>
      </c>
      <c r="I136" s="10"/>
      <c r="J136" s="125"/>
      <c r="K136" s="125"/>
      <c r="L136" s="8">
        <f t="shared" si="25"/>
        <v>15820</v>
      </c>
      <c r="M136" s="8">
        <v>15820</v>
      </c>
      <c r="N136" s="8">
        <f t="shared" si="22"/>
        <v>0</v>
      </c>
      <c r="O136" s="10"/>
      <c r="P136" s="125"/>
      <c r="Q136" s="125"/>
      <c r="R136" s="8">
        <f t="shared" si="26"/>
        <v>15820</v>
      </c>
      <c r="S136" s="123">
        <f t="shared" si="29"/>
        <v>0</v>
      </c>
      <c r="T136" s="123">
        <f t="shared" si="29"/>
        <v>0</v>
      </c>
      <c r="U136" s="123">
        <f t="shared" si="29"/>
        <v>0</v>
      </c>
      <c r="V136" s="123">
        <f t="shared" si="29"/>
        <v>0</v>
      </c>
      <c r="W136" s="123">
        <f t="shared" si="29"/>
        <v>0</v>
      </c>
      <c r="X136" s="134">
        <v>15820</v>
      </c>
      <c r="Y136" s="134">
        <v>0</v>
      </c>
      <c r="Z136" s="134"/>
      <c r="AA136" s="134"/>
      <c r="AB136" s="134"/>
      <c r="AC136" s="134">
        <f t="shared" si="27"/>
        <v>15820</v>
      </c>
      <c r="AD136" s="134">
        <f t="shared" si="31"/>
        <v>0</v>
      </c>
      <c r="AE136" s="134">
        <f t="shared" si="31"/>
        <v>0</v>
      </c>
      <c r="AF136" s="134">
        <f t="shared" si="31"/>
        <v>0</v>
      </c>
      <c r="AG136" s="134">
        <f t="shared" si="31"/>
        <v>0</v>
      </c>
      <c r="AH136" s="134">
        <f t="shared" si="30"/>
        <v>0</v>
      </c>
      <c r="AI136" s="47">
        <f t="shared" si="32"/>
        <v>0</v>
      </c>
      <c r="AJ136" s="47">
        <f t="shared" si="32"/>
        <v>0</v>
      </c>
      <c r="AK136" s="47">
        <f t="shared" si="32"/>
        <v>0</v>
      </c>
      <c r="AL136" s="47">
        <f t="shared" si="32"/>
        <v>0</v>
      </c>
      <c r="AM136" s="47">
        <f t="shared" si="32"/>
        <v>0</v>
      </c>
      <c r="AN136" s="47">
        <f t="shared" si="32"/>
        <v>0</v>
      </c>
    </row>
    <row r="137" spans="1:40" s="4" customFormat="1" ht="40.5" x14ac:dyDescent="0.25">
      <c r="A137" s="8" t="s">
        <v>169</v>
      </c>
      <c r="B137" s="64" t="s">
        <v>75</v>
      </c>
      <c r="C137" s="80"/>
      <c r="D137" s="80"/>
      <c r="E137" s="80"/>
      <c r="F137" s="80"/>
      <c r="G137" s="8">
        <v>30966</v>
      </c>
      <c r="H137" s="8">
        <f t="shared" si="24"/>
        <v>0</v>
      </c>
      <c r="I137" s="10"/>
      <c r="J137" s="125"/>
      <c r="K137" s="125"/>
      <c r="L137" s="8">
        <f t="shared" si="25"/>
        <v>30966</v>
      </c>
      <c r="M137" s="8">
        <v>30966</v>
      </c>
      <c r="N137" s="8">
        <f t="shared" si="22"/>
        <v>0</v>
      </c>
      <c r="O137" s="10"/>
      <c r="P137" s="125"/>
      <c r="Q137" s="125"/>
      <c r="R137" s="8">
        <f t="shared" si="26"/>
        <v>30966</v>
      </c>
      <c r="S137" s="123">
        <f t="shared" si="29"/>
        <v>0</v>
      </c>
      <c r="T137" s="123">
        <f t="shared" si="29"/>
        <v>0</v>
      </c>
      <c r="U137" s="123">
        <f t="shared" si="29"/>
        <v>0</v>
      </c>
      <c r="V137" s="123">
        <f t="shared" si="29"/>
        <v>0</v>
      </c>
      <c r="W137" s="123">
        <f t="shared" si="29"/>
        <v>0</v>
      </c>
      <c r="X137" s="134">
        <v>30966</v>
      </c>
      <c r="Y137" s="134">
        <v>0</v>
      </c>
      <c r="Z137" s="134"/>
      <c r="AA137" s="134"/>
      <c r="AB137" s="134"/>
      <c r="AC137" s="134">
        <f t="shared" si="27"/>
        <v>30966</v>
      </c>
      <c r="AD137" s="134">
        <f t="shared" si="31"/>
        <v>0</v>
      </c>
      <c r="AE137" s="134">
        <f t="shared" si="31"/>
        <v>0</v>
      </c>
      <c r="AF137" s="134">
        <f t="shared" si="31"/>
        <v>0</v>
      </c>
      <c r="AG137" s="134">
        <f t="shared" si="31"/>
        <v>0</v>
      </c>
      <c r="AH137" s="134">
        <f t="shared" si="30"/>
        <v>0</v>
      </c>
      <c r="AI137" s="47">
        <f t="shared" si="32"/>
        <v>0</v>
      </c>
      <c r="AJ137" s="47">
        <f t="shared" si="32"/>
        <v>0</v>
      </c>
      <c r="AK137" s="47">
        <f t="shared" si="32"/>
        <v>0</v>
      </c>
      <c r="AL137" s="47">
        <f t="shared" si="32"/>
        <v>0</v>
      </c>
      <c r="AM137" s="47">
        <f t="shared" si="32"/>
        <v>0</v>
      </c>
      <c r="AN137" s="47">
        <f t="shared" si="32"/>
        <v>0</v>
      </c>
    </row>
    <row r="138" spans="1:40" s="4" customFormat="1" x14ac:dyDescent="0.25">
      <c r="A138" s="8" t="s">
        <v>170</v>
      </c>
      <c r="B138" s="64" t="s">
        <v>76</v>
      </c>
      <c r="C138" s="80"/>
      <c r="D138" s="80"/>
      <c r="E138" s="80"/>
      <c r="F138" s="80"/>
      <c r="G138" s="8">
        <v>1710</v>
      </c>
      <c r="H138" s="8">
        <f t="shared" si="24"/>
        <v>0</v>
      </c>
      <c r="I138" s="10"/>
      <c r="J138" s="125"/>
      <c r="K138" s="125"/>
      <c r="L138" s="8">
        <f t="shared" si="25"/>
        <v>1710</v>
      </c>
      <c r="M138" s="8">
        <v>1710</v>
      </c>
      <c r="N138" s="8">
        <f t="shared" si="22"/>
        <v>0</v>
      </c>
      <c r="O138" s="10"/>
      <c r="P138" s="125"/>
      <c r="Q138" s="125"/>
      <c r="R138" s="8">
        <f t="shared" si="26"/>
        <v>1710</v>
      </c>
      <c r="S138" s="123">
        <f t="shared" si="29"/>
        <v>0</v>
      </c>
      <c r="T138" s="123">
        <f t="shared" si="29"/>
        <v>0</v>
      </c>
      <c r="U138" s="123">
        <f t="shared" si="29"/>
        <v>0</v>
      </c>
      <c r="V138" s="123">
        <f t="shared" si="29"/>
        <v>0</v>
      </c>
      <c r="W138" s="123">
        <f t="shared" si="29"/>
        <v>0</v>
      </c>
      <c r="X138" s="134">
        <v>1710</v>
      </c>
      <c r="Y138" s="134">
        <v>0</v>
      </c>
      <c r="Z138" s="134"/>
      <c r="AA138" s="134"/>
      <c r="AB138" s="134"/>
      <c r="AC138" s="134">
        <f t="shared" si="27"/>
        <v>1710</v>
      </c>
      <c r="AD138" s="134">
        <f t="shared" si="31"/>
        <v>0</v>
      </c>
      <c r="AE138" s="134">
        <f t="shared" si="31"/>
        <v>0</v>
      </c>
      <c r="AF138" s="134">
        <f t="shared" si="31"/>
        <v>0</v>
      </c>
      <c r="AG138" s="134">
        <f t="shared" si="31"/>
        <v>0</v>
      </c>
      <c r="AH138" s="134">
        <f t="shared" si="30"/>
        <v>0</v>
      </c>
      <c r="AI138" s="47">
        <f t="shared" si="32"/>
        <v>0</v>
      </c>
      <c r="AJ138" s="47">
        <f t="shared" si="32"/>
        <v>0</v>
      </c>
      <c r="AK138" s="47">
        <f t="shared" si="32"/>
        <v>0</v>
      </c>
      <c r="AL138" s="47">
        <f t="shared" si="32"/>
        <v>0</v>
      </c>
      <c r="AM138" s="47">
        <f t="shared" si="32"/>
        <v>0</v>
      </c>
      <c r="AN138" s="47">
        <f t="shared" si="32"/>
        <v>0</v>
      </c>
    </row>
    <row r="139" spans="1:40" s="4" customFormat="1" ht="40.5" x14ac:dyDescent="0.25">
      <c r="A139" s="8" t="s">
        <v>171</v>
      </c>
      <c r="B139" s="64" t="s">
        <v>324</v>
      </c>
      <c r="C139" s="80"/>
      <c r="D139" s="80"/>
      <c r="E139" s="80"/>
      <c r="F139" s="80"/>
      <c r="G139" s="8">
        <v>477.12</v>
      </c>
      <c r="H139" s="8">
        <f t="shared" si="24"/>
        <v>0</v>
      </c>
      <c r="I139" s="10"/>
      <c r="J139" s="125"/>
      <c r="K139" s="125"/>
      <c r="L139" s="8">
        <f t="shared" si="25"/>
        <v>477.12</v>
      </c>
      <c r="M139" s="8">
        <v>477.12</v>
      </c>
      <c r="N139" s="8">
        <f t="shared" si="22"/>
        <v>0</v>
      </c>
      <c r="O139" s="10"/>
      <c r="P139" s="125"/>
      <c r="Q139" s="125"/>
      <c r="R139" s="8">
        <f t="shared" si="26"/>
        <v>477.12</v>
      </c>
      <c r="S139" s="123">
        <f t="shared" si="29"/>
        <v>0</v>
      </c>
      <c r="T139" s="123">
        <f t="shared" si="29"/>
        <v>0</v>
      </c>
      <c r="U139" s="123">
        <f t="shared" si="29"/>
        <v>0</v>
      </c>
      <c r="V139" s="123">
        <f t="shared" si="29"/>
        <v>0</v>
      </c>
      <c r="W139" s="123">
        <f t="shared" si="29"/>
        <v>0</v>
      </c>
      <c r="X139" s="134">
        <v>477.12</v>
      </c>
      <c r="Y139" s="134">
        <v>0</v>
      </c>
      <c r="Z139" s="134"/>
      <c r="AA139" s="134"/>
      <c r="AB139" s="134"/>
      <c r="AC139" s="134">
        <f t="shared" si="27"/>
        <v>477.12</v>
      </c>
      <c r="AD139" s="134">
        <f t="shared" si="31"/>
        <v>0</v>
      </c>
      <c r="AE139" s="134">
        <f t="shared" si="31"/>
        <v>0</v>
      </c>
      <c r="AF139" s="134">
        <f t="shared" si="31"/>
        <v>0</v>
      </c>
      <c r="AG139" s="134">
        <f t="shared" si="31"/>
        <v>0</v>
      </c>
      <c r="AH139" s="134">
        <f t="shared" si="30"/>
        <v>0</v>
      </c>
      <c r="AI139" s="47">
        <f t="shared" si="32"/>
        <v>0</v>
      </c>
      <c r="AJ139" s="47">
        <f t="shared" si="32"/>
        <v>0</v>
      </c>
      <c r="AK139" s="47">
        <f t="shared" si="32"/>
        <v>0</v>
      </c>
      <c r="AL139" s="47">
        <f t="shared" si="32"/>
        <v>0</v>
      </c>
      <c r="AM139" s="47">
        <f t="shared" si="32"/>
        <v>0</v>
      </c>
      <c r="AN139" s="47">
        <f t="shared" si="32"/>
        <v>0</v>
      </c>
    </row>
    <row r="140" spans="1:40" s="4" customFormat="1" ht="40.5" x14ac:dyDescent="0.25">
      <c r="A140" s="8" t="s">
        <v>172</v>
      </c>
      <c r="B140" s="64" t="s">
        <v>6</v>
      </c>
      <c r="C140" s="80"/>
      <c r="D140" s="80"/>
      <c r="E140" s="80"/>
      <c r="F140" s="80"/>
      <c r="G140" s="8">
        <v>1255.8</v>
      </c>
      <c r="H140" s="8">
        <f t="shared" si="24"/>
        <v>0</v>
      </c>
      <c r="I140" s="10"/>
      <c r="J140" s="125"/>
      <c r="K140" s="125"/>
      <c r="L140" s="8">
        <f t="shared" si="25"/>
        <v>1255.8</v>
      </c>
      <c r="M140" s="8">
        <v>1285</v>
      </c>
      <c r="N140" s="8">
        <f t="shared" si="22"/>
        <v>0</v>
      </c>
      <c r="O140" s="10"/>
      <c r="P140" s="125"/>
      <c r="Q140" s="125"/>
      <c r="R140" s="8">
        <f t="shared" si="26"/>
        <v>1285</v>
      </c>
      <c r="S140" s="123">
        <f t="shared" si="29"/>
        <v>29.200000000000045</v>
      </c>
      <c r="T140" s="123">
        <f t="shared" si="29"/>
        <v>0</v>
      </c>
      <c r="U140" s="123">
        <f t="shared" si="29"/>
        <v>0</v>
      </c>
      <c r="V140" s="123">
        <f t="shared" si="29"/>
        <v>0</v>
      </c>
      <c r="W140" s="123">
        <f t="shared" si="29"/>
        <v>0</v>
      </c>
      <c r="X140" s="134">
        <v>1285</v>
      </c>
      <c r="Y140" s="134">
        <v>0</v>
      </c>
      <c r="Z140" s="134"/>
      <c r="AA140" s="134"/>
      <c r="AB140" s="134"/>
      <c r="AC140" s="134">
        <f t="shared" si="27"/>
        <v>1285</v>
      </c>
      <c r="AD140" s="134">
        <f t="shared" si="31"/>
        <v>29.200000000000045</v>
      </c>
      <c r="AE140" s="134">
        <f t="shared" si="31"/>
        <v>0</v>
      </c>
      <c r="AF140" s="134">
        <f t="shared" si="31"/>
        <v>0</v>
      </c>
      <c r="AG140" s="134">
        <f t="shared" si="31"/>
        <v>0</v>
      </c>
      <c r="AH140" s="134">
        <f t="shared" si="30"/>
        <v>0</v>
      </c>
      <c r="AI140" s="47">
        <f t="shared" si="32"/>
        <v>0</v>
      </c>
      <c r="AJ140" s="47">
        <f t="shared" si="32"/>
        <v>0</v>
      </c>
      <c r="AK140" s="47">
        <f t="shared" si="32"/>
        <v>0</v>
      </c>
      <c r="AL140" s="47">
        <f t="shared" si="32"/>
        <v>0</v>
      </c>
      <c r="AM140" s="47">
        <f t="shared" si="32"/>
        <v>0</v>
      </c>
      <c r="AN140" s="47">
        <f t="shared" si="32"/>
        <v>0</v>
      </c>
    </row>
    <row r="141" spans="1:40" s="4" customFormat="1" ht="40.5" x14ac:dyDescent="0.25">
      <c r="A141" s="8" t="s">
        <v>173</v>
      </c>
      <c r="B141" s="64" t="s">
        <v>7</v>
      </c>
      <c r="C141" s="80"/>
      <c r="D141" s="80"/>
      <c r="E141" s="80"/>
      <c r="F141" s="80"/>
      <c r="G141" s="8">
        <v>1209.5999999999999</v>
      </c>
      <c r="H141" s="8">
        <f t="shared" si="24"/>
        <v>0</v>
      </c>
      <c r="I141" s="10"/>
      <c r="J141" s="125"/>
      <c r="K141" s="125"/>
      <c r="L141" s="8">
        <f t="shared" si="25"/>
        <v>1209.5999999999999</v>
      </c>
      <c r="M141" s="8">
        <v>1165</v>
      </c>
      <c r="N141" s="8">
        <f t="shared" si="22"/>
        <v>0</v>
      </c>
      <c r="O141" s="10"/>
      <c r="P141" s="125"/>
      <c r="Q141" s="125"/>
      <c r="R141" s="8">
        <f t="shared" si="26"/>
        <v>1165</v>
      </c>
      <c r="S141" s="123">
        <f t="shared" si="29"/>
        <v>-44.599999999999909</v>
      </c>
      <c r="T141" s="123">
        <f t="shared" si="29"/>
        <v>0</v>
      </c>
      <c r="U141" s="123">
        <f t="shared" si="29"/>
        <v>0</v>
      </c>
      <c r="V141" s="123">
        <f t="shared" si="29"/>
        <v>0</v>
      </c>
      <c r="W141" s="123">
        <f t="shared" si="29"/>
        <v>0</v>
      </c>
      <c r="X141" s="134">
        <v>1165</v>
      </c>
      <c r="Y141" s="134">
        <v>0</v>
      </c>
      <c r="Z141" s="134"/>
      <c r="AA141" s="134"/>
      <c r="AB141" s="134"/>
      <c r="AC141" s="134">
        <f t="shared" si="27"/>
        <v>1165</v>
      </c>
      <c r="AD141" s="134">
        <f t="shared" si="31"/>
        <v>-44.599999999999909</v>
      </c>
      <c r="AE141" s="134">
        <f t="shared" si="31"/>
        <v>0</v>
      </c>
      <c r="AF141" s="134">
        <f t="shared" si="31"/>
        <v>0</v>
      </c>
      <c r="AG141" s="134">
        <f t="shared" si="31"/>
        <v>0</v>
      </c>
      <c r="AH141" s="134">
        <f t="shared" si="30"/>
        <v>0</v>
      </c>
      <c r="AI141" s="47">
        <f t="shared" si="32"/>
        <v>0</v>
      </c>
      <c r="AJ141" s="47">
        <f t="shared" si="32"/>
        <v>0</v>
      </c>
      <c r="AK141" s="47">
        <f t="shared" si="32"/>
        <v>0</v>
      </c>
      <c r="AL141" s="47">
        <f t="shared" si="32"/>
        <v>0</v>
      </c>
      <c r="AM141" s="47">
        <f t="shared" si="32"/>
        <v>0</v>
      </c>
      <c r="AN141" s="47">
        <f t="shared" si="32"/>
        <v>0</v>
      </c>
    </row>
    <row r="142" spans="1:40" s="4" customFormat="1" ht="45.75" customHeight="1" x14ac:dyDescent="0.25">
      <c r="A142" s="8" t="s">
        <v>174</v>
      </c>
      <c r="B142" s="64" t="s">
        <v>77</v>
      </c>
      <c r="C142" s="80"/>
      <c r="D142" s="80"/>
      <c r="E142" s="80"/>
      <c r="F142" s="80"/>
      <c r="G142" s="8">
        <v>716.8</v>
      </c>
      <c r="H142" s="8">
        <f t="shared" si="24"/>
        <v>0</v>
      </c>
      <c r="I142" s="11"/>
      <c r="J142" s="10"/>
      <c r="K142" s="10"/>
      <c r="L142" s="125">
        <f t="shared" si="25"/>
        <v>716.8</v>
      </c>
      <c r="M142" s="8">
        <v>716.8</v>
      </c>
      <c r="N142" s="8">
        <f t="shared" ref="N142:N219" si="33">O142+P142</f>
        <v>0</v>
      </c>
      <c r="O142" s="11"/>
      <c r="P142" s="10"/>
      <c r="Q142" s="10"/>
      <c r="R142" s="125">
        <f t="shared" si="26"/>
        <v>716.8</v>
      </c>
      <c r="S142" s="123">
        <f t="shared" si="29"/>
        <v>0</v>
      </c>
      <c r="T142" s="123">
        <f t="shared" si="29"/>
        <v>0</v>
      </c>
      <c r="U142" s="123">
        <f t="shared" si="29"/>
        <v>0</v>
      </c>
      <c r="V142" s="123">
        <f t="shared" si="29"/>
        <v>0</v>
      </c>
      <c r="W142" s="123">
        <f t="shared" si="29"/>
        <v>0</v>
      </c>
      <c r="X142" s="134">
        <v>716.8</v>
      </c>
      <c r="Y142" s="134">
        <v>0</v>
      </c>
      <c r="Z142" s="134"/>
      <c r="AA142" s="134"/>
      <c r="AB142" s="134"/>
      <c r="AC142" s="134">
        <f t="shared" si="27"/>
        <v>716.8</v>
      </c>
      <c r="AD142" s="134">
        <f t="shared" si="31"/>
        <v>0</v>
      </c>
      <c r="AE142" s="134">
        <f t="shared" si="31"/>
        <v>0</v>
      </c>
      <c r="AF142" s="134">
        <f t="shared" si="31"/>
        <v>0</v>
      </c>
      <c r="AG142" s="134">
        <f t="shared" si="31"/>
        <v>0</v>
      </c>
      <c r="AH142" s="134">
        <f t="shared" si="30"/>
        <v>0</v>
      </c>
      <c r="AI142" s="47">
        <f t="shared" si="32"/>
        <v>0</v>
      </c>
      <c r="AJ142" s="47">
        <f t="shared" si="32"/>
        <v>0</v>
      </c>
      <c r="AK142" s="47">
        <f t="shared" si="32"/>
        <v>0</v>
      </c>
      <c r="AL142" s="47">
        <f t="shared" si="32"/>
        <v>0</v>
      </c>
      <c r="AM142" s="47">
        <f t="shared" si="32"/>
        <v>0</v>
      </c>
      <c r="AN142" s="47">
        <f t="shared" si="32"/>
        <v>0</v>
      </c>
    </row>
    <row r="143" spans="1:40" s="4" customFormat="1" ht="50.25" customHeight="1" x14ac:dyDescent="0.25">
      <c r="A143" s="8" t="s">
        <v>175</v>
      </c>
      <c r="B143" s="64" t="s">
        <v>325</v>
      </c>
      <c r="C143" s="80"/>
      <c r="D143" s="80"/>
      <c r="E143" s="80"/>
      <c r="F143" s="80"/>
      <c r="G143" s="8"/>
      <c r="H143" s="8">
        <f t="shared" si="24"/>
        <v>0</v>
      </c>
      <c r="I143" s="11"/>
      <c r="J143" s="10"/>
      <c r="K143" s="10"/>
      <c r="L143" s="125">
        <f>G143+H143</f>
        <v>0</v>
      </c>
      <c r="M143" s="8">
        <v>2610.6999999999998</v>
      </c>
      <c r="N143" s="8">
        <f t="shared" si="33"/>
        <v>0</v>
      </c>
      <c r="O143" s="11"/>
      <c r="P143" s="10"/>
      <c r="Q143" s="10"/>
      <c r="R143" s="125">
        <f>M143+N143</f>
        <v>2610.6999999999998</v>
      </c>
      <c r="S143" s="123">
        <f t="shared" si="29"/>
        <v>2610.6999999999998</v>
      </c>
      <c r="T143" s="123">
        <f t="shared" si="29"/>
        <v>0</v>
      </c>
      <c r="U143" s="123">
        <f t="shared" si="29"/>
        <v>0</v>
      </c>
      <c r="V143" s="123">
        <f t="shared" si="29"/>
        <v>0</v>
      </c>
      <c r="W143" s="123">
        <f t="shared" si="29"/>
        <v>0</v>
      </c>
      <c r="X143" s="134">
        <v>2610.6999999999998</v>
      </c>
      <c r="Y143" s="134">
        <v>0</v>
      </c>
      <c r="Z143" s="134"/>
      <c r="AA143" s="134"/>
      <c r="AB143" s="134"/>
      <c r="AC143" s="134">
        <f t="shared" si="27"/>
        <v>2610.6999999999998</v>
      </c>
      <c r="AD143" s="134">
        <f t="shared" si="31"/>
        <v>2610.6999999999998</v>
      </c>
      <c r="AE143" s="134">
        <f t="shared" si="31"/>
        <v>0</v>
      </c>
      <c r="AF143" s="134">
        <f t="shared" si="31"/>
        <v>0</v>
      </c>
      <c r="AG143" s="134">
        <f t="shared" si="31"/>
        <v>0</v>
      </c>
      <c r="AH143" s="134">
        <f t="shared" si="30"/>
        <v>0</v>
      </c>
      <c r="AI143" s="47">
        <f t="shared" si="32"/>
        <v>0</v>
      </c>
      <c r="AJ143" s="47">
        <f t="shared" si="32"/>
        <v>0</v>
      </c>
      <c r="AK143" s="47">
        <f t="shared" si="32"/>
        <v>0</v>
      </c>
      <c r="AL143" s="47">
        <f t="shared" si="32"/>
        <v>0</v>
      </c>
      <c r="AM143" s="47">
        <f t="shared" si="32"/>
        <v>0</v>
      </c>
      <c r="AN143" s="47">
        <f t="shared" si="32"/>
        <v>0</v>
      </c>
    </row>
    <row r="144" spans="1:40" s="4" customFormat="1" ht="40.5" x14ac:dyDescent="0.25">
      <c r="A144" s="8" t="s">
        <v>176</v>
      </c>
      <c r="B144" s="64" t="s">
        <v>326</v>
      </c>
      <c r="C144" s="80"/>
      <c r="D144" s="80"/>
      <c r="E144" s="80"/>
      <c r="F144" s="80"/>
      <c r="G144" s="8"/>
      <c r="H144" s="8">
        <f t="shared" si="24"/>
        <v>0</v>
      </c>
      <c r="I144" s="11"/>
      <c r="J144" s="10"/>
      <c r="K144" s="10"/>
      <c r="L144" s="125">
        <f t="shared" ref="L144:L221" si="34">G144+H144</f>
        <v>0</v>
      </c>
      <c r="M144" s="8">
        <v>1906</v>
      </c>
      <c r="N144" s="8">
        <f t="shared" si="33"/>
        <v>0</v>
      </c>
      <c r="O144" s="11"/>
      <c r="P144" s="10"/>
      <c r="Q144" s="10"/>
      <c r="R144" s="125">
        <f t="shared" ref="R144:R221" si="35">M144+N144</f>
        <v>1906</v>
      </c>
      <c r="S144" s="123">
        <f t="shared" si="29"/>
        <v>1906</v>
      </c>
      <c r="T144" s="123">
        <f t="shared" si="29"/>
        <v>0</v>
      </c>
      <c r="U144" s="123">
        <f t="shared" si="29"/>
        <v>0</v>
      </c>
      <c r="V144" s="123">
        <f t="shared" si="29"/>
        <v>0</v>
      </c>
      <c r="W144" s="123">
        <f t="shared" si="29"/>
        <v>0</v>
      </c>
      <c r="X144" s="134">
        <v>1906</v>
      </c>
      <c r="Y144" s="134">
        <v>0</v>
      </c>
      <c r="Z144" s="134"/>
      <c r="AA144" s="134"/>
      <c r="AB144" s="134"/>
      <c r="AC144" s="134">
        <f t="shared" si="27"/>
        <v>1906</v>
      </c>
      <c r="AD144" s="134">
        <f t="shared" si="31"/>
        <v>1906</v>
      </c>
      <c r="AE144" s="134">
        <f t="shared" si="31"/>
        <v>0</v>
      </c>
      <c r="AF144" s="134">
        <f t="shared" si="31"/>
        <v>0</v>
      </c>
      <c r="AG144" s="134">
        <f t="shared" si="31"/>
        <v>0</v>
      </c>
      <c r="AH144" s="134">
        <f t="shared" si="30"/>
        <v>0</v>
      </c>
      <c r="AI144" s="47">
        <f t="shared" si="32"/>
        <v>0</v>
      </c>
      <c r="AJ144" s="47">
        <f t="shared" si="32"/>
        <v>0</v>
      </c>
      <c r="AK144" s="47">
        <f t="shared" si="32"/>
        <v>0</v>
      </c>
      <c r="AL144" s="47">
        <f t="shared" si="32"/>
        <v>0</v>
      </c>
      <c r="AM144" s="47">
        <f t="shared" si="32"/>
        <v>0</v>
      </c>
      <c r="AN144" s="47">
        <f t="shared" si="32"/>
        <v>0</v>
      </c>
    </row>
    <row r="145" spans="1:40" s="4" customFormat="1" ht="60.75" x14ac:dyDescent="0.25">
      <c r="A145" s="8" t="s">
        <v>177</v>
      </c>
      <c r="B145" s="64" t="s">
        <v>327</v>
      </c>
      <c r="C145" s="80"/>
      <c r="D145" s="80"/>
      <c r="E145" s="80"/>
      <c r="F145" s="80"/>
      <c r="G145" s="8"/>
      <c r="H145" s="8">
        <f t="shared" si="24"/>
        <v>0</v>
      </c>
      <c r="I145" s="11"/>
      <c r="J145" s="10"/>
      <c r="K145" s="10"/>
      <c r="L145" s="125">
        <f t="shared" si="34"/>
        <v>0</v>
      </c>
      <c r="M145" s="8">
        <v>1576</v>
      </c>
      <c r="N145" s="8">
        <f t="shared" si="33"/>
        <v>0</v>
      </c>
      <c r="O145" s="11"/>
      <c r="P145" s="10"/>
      <c r="Q145" s="10"/>
      <c r="R145" s="125">
        <f t="shared" si="35"/>
        <v>1576</v>
      </c>
      <c r="S145" s="123">
        <f t="shared" si="29"/>
        <v>1576</v>
      </c>
      <c r="T145" s="123">
        <f t="shared" si="29"/>
        <v>0</v>
      </c>
      <c r="U145" s="123">
        <f t="shared" si="29"/>
        <v>0</v>
      </c>
      <c r="V145" s="123">
        <f t="shared" si="29"/>
        <v>0</v>
      </c>
      <c r="W145" s="123">
        <f t="shared" si="29"/>
        <v>0</v>
      </c>
      <c r="X145" s="134">
        <v>1576</v>
      </c>
      <c r="Y145" s="134">
        <v>0</v>
      </c>
      <c r="Z145" s="134"/>
      <c r="AA145" s="134"/>
      <c r="AB145" s="134"/>
      <c r="AC145" s="134">
        <f t="shared" si="27"/>
        <v>1576</v>
      </c>
      <c r="AD145" s="134">
        <f t="shared" si="31"/>
        <v>1576</v>
      </c>
      <c r="AE145" s="134">
        <f t="shared" si="31"/>
        <v>0</v>
      </c>
      <c r="AF145" s="134">
        <f t="shared" si="31"/>
        <v>0</v>
      </c>
      <c r="AG145" s="134">
        <f t="shared" si="31"/>
        <v>0</v>
      </c>
      <c r="AH145" s="134">
        <f t="shared" si="30"/>
        <v>0</v>
      </c>
      <c r="AI145" s="47">
        <f t="shared" si="32"/>
        <v>0</v>
      </c>
      <c r="AJ145" s="47">
        <f t="shared" si="32"/>
        <v>0</v>
      </c>
      <c r="AK145" s="47">
        <f t="shared" si="32"/>
        <v>0</v>
      </c>
      <c r="AL145" s="47">
        <f t="shared" si="32"/>
        <v>0</v>
      </c>
      <c r="AM145" s="47">
        <f t="shared" si="32"/>
        <v>0</v>
      </c>
      <c r="AN145" s="47">
        <f t="shared" si="32"/>
        <v>0</v>
      </c>
    </row>
    <row r="146" spans="1:40" s="4" customFormat="1" x14ac:dyDescent="0.25">
      <c r="A146" s="8" t="s">
        <v>178</v>
      </c>
      <c r="B146" s="80" t="s">
        <v>328</v>
      </c>
      <c r="C146" s="80"/>
      <c r="D146" s="80"/>
      <c r="E146" s="80"/>
      <c r="F146" s="80"/>
      <c r="G146" s="8">
        <v>334301</v>
      </c>
      <c r="H146" s="8">
        <f>I146+J146</f>
        <v>133372.49663999359</v>
      </c>
      <c r="I146" s="134">
        <v>81836.496639993595</v>
      </c>
      <c r="J146" s="134">
        <v>51536</v>
      </c>
      <c r="K146" s="10"/>
      <c r="L146" s="125">
        <f>G146+H146</f>
        <v>467673.49663999362</v>
      </c>
      <c r="M146" s="8">
        <v>329716</v>
      </c>
      <c r="N146" s="8">
        <f>O146+P146</f>
        <v>69285.600000000006</v>
      </c>
      <c r="O146" s="8">
        <v>69285.600000000006</v>
      </c>
      <c r="P146" s="134"/>
      <c r="Q146" s="10"/>
      <c r="R146" s="125">
        <f>M146+N146</f>
        <v>399001.59999999998</v>
      </c>
      <c r="S146" s="123">
        <f t="shared" si="29"/>
        <v>-4585</v>
      </c>
      <c r="T146" s="123">
        <f t="shared" si="29"/>
        <v>-81836.496639993595</v>
      </c>
      <c r="U146" s="123">
        <f t="shared" si="29"/>
        <v>-43814.496639993595</v>
      </c>
      <c r="V146" s="123">
        <f t="shared" si="29"/>
        <v>-38022</v>
      </c>
      <c r="W146" s="123">
        <f t="shared" si="29"/>
        <v>0</v>
      </c>
      <c r="X146" s="134">
        <v>329716</v>
      </c>
      <c r="Y146" s="134">
        <f>Z146+AA146</f>
        <v>51536</v>
      </c>
      <c r="Z146" s="134">
        <f>38343-321</f>
        <v>38022</v>
      </c>
      <c r="AA146" s="134">
        <f>51536-38343+321</f>
        <v>13514</v>
      </c>
      <c r="AB146" s="134"/>
      <c r="AC146" s="134">
        <f>X146+Y146</f>
        <v>381252</v>
      </c>
      <c r="AD146" s="134">
        <f t="shared" si="31"/>
        <v>-4585</v>
      </c>
      <c r="AE146" s="134">
        <f t="shared" si="31"/>
        <v>-81836.496639993595</v>
      </c>
      <c r="AF146" s="134">
        <f t="shared" si="31"/>
        <v>-43814.496639993595</v>
      </c>
      <c r="AG146" s="134">
        <f t="shared" si="31"/>
        <v>-38022</v>
      </c>
      <c r="AH146" s="134">
        <f t="shared" si="30"/>
        <v>0</v>
      </c>
      <c r="AI146" s="47">
        <f t="shared" si="32"/>
        <v>0</v>
      </c>
      <c r="AJ146" s="47">
        <f t="shared" si="32"/>
        <v>-17749.600000000006</v>
      </c>
      <c r="AK146" s="47">
        <f t="shared" si="32"/>
        <v>-31263.600000000006</v>
      </c>
      <c r="AL146" s="47">
        <f t="shared" si="32"/>
        <v>13514</v>
      </c>
      <c r="AM146" s="47">
        <f t="shared" si="32"/>
        <v>0</v>
      </c>
      <c r="AN146" s="47">
        <f t="shared" si="32"/>
        <v>-17749.599999999977</v>
      </c>
    </row>
    <row r="147" spans="1:40" s="4" customFormat="1" x14ac:dyDescent="0.25">
      <c r="A147" s="8" t="s">
        <v>179</v>
      </c>
      <c r="B147" s="81" t="s">
        <v>329</v>
      </c>
      <c r="C147" s="64"/>
      <c r="D147" s="64"/>
      <c r="E147" s="64"/>
      <c r="F147" s="64"/>
      <c r="G147" s="8">
        <v>4536</v>
      </c>
      <c r="H147" s="8">
        <f>I147+J147</f>
        <v>0</v>
      </c>
      <c r="I147" s="10"/>
      <c r="J147" s="125"/>
      <c r="K147" s="125"/>
      <c r="L147" s="8">
        <f>G147+H147</f>
        <v>4536</v>
      </c>
      <c r="M147" s="8">
        <v>4536</v>
      </c>
      <c r="N147" s="8">
        <f>O147+P147</f>
        <v>0</v>
      </c>
      <c r="O147" s="10"/>
      <c r="P147" s="125"/>
      <c r="Q147" s="125"/>
      <c r="R147" s="8">
        <f>M147+N147</f>
        <v>4536</v>
      </c>
      <c r="S147" s="123">
        <f t="shared" si="29"/>
        <v>0</v>
      </c>
      <c r="T147" s="123">
        <f t="shared" si="29"/>
        <v>0</v>
      </c>
      <c r="U147" s="123">
        <f t="shared" si="29"/>
        <v>0</v>
      </c>
      <c r="V147" s="123">
        <f t="shared" si="29"/>
        <v>0</v>
      </c>
      <c r="W147" s="123">
        <f t="shared" si="29"/>
        <v>0</v>
      </c>
      <c r="X147" s="134">
        <v>4536</v>
      </c>
      <c r="Y147" s="134">
        <f t="shared" ref="Y147:Y164" si="36">Z147+AA147</f>
        <v>0</v>
      </c>
      <c r="Z147" s="134"/>
      <c r="AA147" s="134"/>
      <c r="AB147" s="134"/>
      <c r="AC147" s="134">
        <f t="shared" si="27"/>
        <v>4536</v>
      </c>
      <c r="AD147" s="134">
        <f t="shared" si="31"/>
        <v>0</v>
      </c>
      <c r="AE147" s="134">
        <f t="shared" si="31"/>
        <v>0</v>
      </c>
      <c r="AF147" s="134">
        <f t="shared" si="31"/>
        <v>0</v>
      </c>
      <c r="AG147" s="134">
        <f t="shared" si="31"/>
        <v>0</v>
      </c>
      <c r="AH147" s="134">
        <f t="shared" si="30"/>
        <v>0</v>
      </c>
      <c r="AI147" s="47">
        <f t="shared" si="32"/>
        <v>0</v>
      </c>
      <c r="AJ147" s="47">
        <f t="shared" si="32"/>
        <v>0</v>
      </c>
      <c r="AK147" s="47">
        <f t="shared" si="32"/>
        <v>0</v>
      </c>
      <c r="AL147" s="47">
        <f t="shared" si="32"/>
        <v>0</v>
      </c>
      <c r="AM147" s="47">
        <f t="shared" si="32"/>
        <v>0</v>
      </c>
      <c r="AN147" s="47">
        <f t="shared" si="32"/>
        <v>0</v>
      </c>
    </row>
    <row r="148" spans="1:40" s="4" customFormat="1" ht="40.5" x14ac:dyDescent="0.25">
      <c r="A148" s="151" t="s">
        <v>180</v>
      </c>
      <c r="B148" s="156" t="s">
        <v>330</v>
      </c>
      <c r="C148" s="157"/>
      <c r="D148" s="157"/>
      <c r="E148" s="157"/>
      <c r="F148" s="157"/>
      <c r="G148" s="151"/>
      <c r="H148" s="151">
        <f t="shared" si="24"/>
        <v>0</v>
      </c>
      <c r="I148" s="158"/>
      <c r="J148" s="128"/>
      <c r="K148" s="128"/>
      <c r="L148" s="159">
        <f t="shared" si="34"/>
        <v>0</v>
      </c>
      <c r="M148" s="151"/>
      <c r="N148" s="151">
        <f t="shared" si="33"/>
        <v>3200.5720000000001</v>
      </c>
      <c r="O148" s="158">
        <v>3200.5720000000001</v>
      </c>
      <c r="P148" s="10"/>
      <c r="Q148" s="10"/>
      <c r="R148" s="125">
        <f t="shared" si="35"/>
        <v>3200.5720000000001</v>
      </c>
      <c r="S148" s="123">
        <f t="shared" si="29"/>
        <v>0</v>
      </c>
      <c r="T148" s="123">
        <f t="shared" si="29"/>
        <v>0</v>
      </c>
      <c r="U148" s="123">
        <f t="shared" si="29"/>
        <v>0</v>
      </c>
      <c r="V148" s="123">
        <f t="shared" si="29"/>
        <v>0</v>
      </c>
      <c r="W148" s="123">
        <f t="shared" si="29"/>
        <v>0</v>
      </c>
      <c r="X148" s="134"/>
      <c r="Y148" s="134">
        <f t="shared" si="36"/>
        <v>0</v>
      </c>
      <c r="Z148" s="134"/>
      <c r="AA148" s="134"/>
      <c r="AB148" s="134"/>
      <c r="AC148" s="134">
        <f t="shared" si="27"/>
        <v>0</v>
      </c>
      <c r="AD148" s="134">
        <f t="shared" si="31"/>
        <v>0</v>
      </c>
      <c r="AE148" s="134">
        <f t="shared" si="31"/>
        <v>0</v>
      </c>
      <c r="AF148" s="134">
        <f t="shared" si="31"/>
        <v>0</v>
      </c>
      <c r="AG148" s="134">
        <f t="shared" si="31"/>
        <v>0</v>
      </c>
      <c r="AH148" s="134">
        <f t="shared" si="30"/>
        <v>0</v>
      </c>
      <c r="AI148" s="47">
        <f t="shared" si="32"/>
        <v>0</v>
      </c>
      <c r="AJ148" s="47">
        <f t="shared" si="32"/>
        <v>-3200.5720000000001</v>
      </c>
      <c r="AK148" s="47">
        <f t="shared" si="32"/>
        <v>-3200.5720000000001</v>
      </c>
      <c r="AL148" s="47">
        <f t="shared" si="32"/>
        <v>0</v>
      </c>
      <c r="AM148" s="47">
        <f t="shared" si="32"/>
        <v>0</v>
      </c>
      <c r="AN148" s="47">
        <f t="shared" si="32"/>
        <v>-3200.5720000000001</v>
      </c>
    </row>
    <row r="149" spans="1:40" s="4" customFormat="1" ht="40.5" x14ac:dyDescent="0.25">
      <c r="A149" s="151" t="s">
        <v>181</v>
      </c>
      <c r="B149" s="156" t="s">
        <v>331</v>
      </c>
      <c r="C149" s="157"/>
      <c r="D149" s="157"/>
      <c r="E149" s="157"/>
      <c r="F149" s="157"/>
      <c r="G149" s="151"/>
      <c r="H149" s="151">
        <f t="shared" si="24"/>
        <v>0</v>
      </c>
      <c r="I149" s="158"/>
      <c r="J149" s="128"/>
      <c r="K149" s="128"/>
      <c r="L149" s="159">
        <f t="shared" si="34"/>
        <v>0</v>
      </c>
      <c r="M149" s="151"/>
      <c r="N149" s="151">
        <f t="shared" si="33"/>
        <v>1181.1479999999999</v>
      </c>
      <c r="O149" s="158">
        <v>1181.1479999999999</v>
      </c>
      <c r="P149" s="10"/>
      <c r="Q149" s="10"/>
      <c r="R149" s="125">
        <f t="shared" si="35"/>
        <v>1181.1479999999999</v>
      </c>
      <c r="S149" s="123">
        <f t="shared" si="29"/>
        <v>0</v>
      </c>
      <c r="T149" s="123">
        <f t="shared" si="29"/>
        <v>1181.1479999999999</v>
      </c>
      <c r="U149" s="123">
        <f t="shared" si="29"/>
        <v>1181.1479999999999</v>
      </c>
      <c r="V149" s="123">
        <f t="shared" si="29"/>
        <v>0</v>
      </c>
      <c r="W149" s="123">
        <f t="shared" si="29"/>
        <v>0</v>
      </c>
      <c r="X149" s="134"/>
      <c r="Y149" s="134">
        <f t="shared" si="36"/>
        <v>1181.1479999999999</v>
      </c>
      <c r="Z149" s="134">
        <v>1181.1479999999999</v>
      </c>
      <c r="AA149" s="134"/>
      <c r="AB149" s="134"/>
      <c r="AC149" s="134">
        <f t="shared" si="27"/>
        <v>1181.1479999999999</v>
      </c>
      <c r="AD149" s="134">
        <f t="shared" si="31"/>
        <v>0</v>
      </c>
      <c r="AE149" s="134">
        <f t="shared" si="31"/>
        <v>1181.1479999999999</v>
      </c>
      <c r="AF149" s="134">
        <f t="shared" si="31"/>
        <v>1181.1479999999999</v>
      </c>
      <c r="AG149" s="134">
        <f t="shared" si="31"/>
        <v>0</v>
      </c>
      <c r="AH149" s="134">
        <f t="shared" si="30"/>
        <v>0</v>
      </c>
      <c r="AI149" s="47">
        <f t="shared" si="32"/>
        <v>0</v>
      </c>
      <c r="AJ149" s="47">
        <f t="shared" si="32"/>
        <v>0</v>
      </c>
      <c r="AK149" s="47">
        <f t="shared" si="32"/>
        <v>0</v>
      </c>
      <c r="AL149" s="47">
        <f t="shared" si="32"/>
        <v>0</v>
      </c>
      <c r="AM149" s="47">
        <f t="shared" si="32"/>
        <v>0</v>
      </c>
      <c r="AN149" s="47">
        <f t="shared" si="32"/>
        <v>0</v>
      </c>
    </row>
    <row r="150" spans="1:40" s="4" customFormat="1" ht="40.5" x14ac:dyDescent="0.25">
      <c r="A150" s="151" t="s">
        <v>182</v>
      </c>
      <c r="B150" s="156" t="s">
        <v>332</v>
      </c>
      <c r="C150" s="157"/>
      <c r="D150" s="157"/>
      <c r="E150" s="157"/>
      <c r="F150" s="157"/>
      <c r="G150" s="151"/>
      <c r="H150" s="151">
        <f t="shared" ref="H150:H227" si="37">I150+J150</f>
        <v>0</v>
      </c>
      <c r="I150" s="158"/>
      <c r="J150" s="128"/>
      <c r="K150" s="128"/>
      <c r="L150" s="159">
        <f t="shared" si="34"/>
        <v>0</v>
      </c>
      <c r="M150" s="151"/>
      <c r="N150" s="151">
        <f t="shared" si="33"/>
        <v>6803.32</v>
      </c>
      <c r="O150" s="158">
        <v>6803.32</v>
      </c>
      <c r="P150" s="10"/>
      <c r="Q150" s="10"/>
      <c r="R150" s="125">
        <f t="shared" si="35"/>
        <v>6803.32</v>
      </c>
      <c r="S150" s="123">
        <f t="shared" si="29"/>
        <v>0</v>
      </c>
      <c r="T150" s="123">
        <f t="shared" si="29"/>
        <v>6803.32</v>
      </c>
      <c r="U150" s="123">
        <f t="shared" si="29"/>
        <v>6803.32</v>
      </c>
      <c r="V150" s="123">
        <f t="shared" si="29"/>
        <v>0</v>
      </c>
      <c r="W150" s="123">
        <f t="shared" si="29"/>
        <v>0</v>
      </c>
      <c r="X150" s="134"/>
      <c r="Y150" s="134">
        <f t="shared" si="36"/>
        <v>6803.32</v>
      </c>
      <c r="Z150" s="134">
        <v>6803.32</v>
      </c>
      <c r="AA150" s="134"/>
      <c r="AB150" s="134"/>
      <c r="AC150" s="134">
        <f t="shared" si="27"/>
        <v>6803.32</v>
      </c>
      <c r="AD150" s="134">
        <f t="shared" si="31"/>
        <v>0</v>
      </c>
      <c r="AE150" s="134">
        <f t="shared" si="31"/>
        <v>6803.32</v>
      </c>
      <c r="AF150" s="134">
        <f t="shared" si="31"/>
        <v>6803.32</v>
      </c>
      <c r="AG150" s="134">
        <f t="shared" si="31"/>
        <v>0</v>
      </c>
      <c r="AH150" s="134">
        <f t="shared" si="30"/>
        <v>0</v>
      </c>
      <c r="AI150" s="47">
        <f t="shared" si="32"/>
        <v>0</v>
      </c>
      <c r="AJ150" s="47">
        <f t="shared" si="32"/>
        <v>0</v>
      </c>
      <c r="AK150" s="47">
        <f t="shared" si="32"/>
        <v>0</v>
      </c>
      <c r="AL150" s="47">
        <f t="shared" si="32"/>
        <v>0</v>
      </c>
      <c r="AM150" s="47">
        <f t="shared" si="32"/>
        <v>0</v>
      </c>
      <c r="AN150" s="47">
        <f t="shared" si="32"/>
        <v>0</v>
      </c>
    </row>
    <row r="151" spans="1:40" s="4" customFormat="1" ht="40.5" x14ac:dyDescent="0.25">
      <c r="A151" s="151" t="s">
        <v>183</v>
      </c>
      <c r="B151" s="156" t="s">
        <v>333</v>
      </c>
      <c r="C151" s="157"/>
      <c r="D151" s="157"/>
      <c r="E151" s="157"/>
      <c r="F151" s="157"/>
      <c r="G151" s="151"/>
      <c r="H151" s="151">
        <f t="shared" si="37"/>
        <v>0</v>
      </c>
      <c r="I151" s="158"/>
      <c r="J151" s="128"/>
      <c r="K151" s="128"/>
      <c r="L151" s="159">
        <f t="shared" si="34"/>
        <v>0</v>
      </c>
      <c r="M151" s="151"/>
      <c r="N151" s="151">
        <f t="shared" si="33"/>
        <v>9023.0480000000007</v>
      </c>
      <c r="O151" s="158">
        <v>9023.0480000000007</v>
      </c>
      <c r="P151" s="10"/>
      <c r="Q151" s="10"/>
      <c r="R151" s="125">
        <f t="shared" si="35"/>
        <v>9023.0480000000007</v>
      </c>
      <c r="S151" s="123">
        <f t="shared" si="29"/>
        <v>0</v>
      </c>
      <c r="T151" s="123">
        <f t="shared" si="29"/>
        <v>0</v>
      </c>
      <c r="U151" s="123">
        <f t="shared" si="29"/>
        <v>0</v>
      </c>
      <c r="V151" s="123">
        <f t="shared" si="29"/>
        <v>0</v>
      </c>
      <c r="W151" s="123">
        <f t="shared" si="29"/>
        <v>0</v>
      </c>
      <c r="X151" s="134"/>
      <c r="Y151" s="134">
        <f t="shared" si="36"/>
        <v>0</v>
      </c>
      <c r="Z151" s="134"/>
      <c r="AA151" s="134"/>
      <c r="AB151" s="134"/>
      <c r="AC151" s="134">
        <f t="shared" si="27"/>
        <v>0</v>
      </c>
      <c r="AD151" s="134">
        <f t="shared" si="31"/>
        <v>0</v>
      </c>
      <c r="AE151" s="134">
        <f t="shared" si="31"/>
        <v>0</v>
      </c>
      <c r="AF151" s="134">
        <f t="shared" si="31"/>
        <v>0</v>
      </c>
      <c r="AG151" s="134">
        <f t="shared" si="31"/>
        <v>0</v>
      </c>
      <c r="AH151" s="134">
        <f t="shared" si="30"/>
        <v>0</v>
      </c>
      <c r="AI151" s="47">
        <f t="shared" si="32"/>
        <v>0</v>
      </c>
      <c r="AJ151" s="47">
        <f t="shared" si="32"/>
        <v>-9023.0480000000007</v>
      </c>
      <c r="AK151" s="47">
        <f t="shared" si="32"/>
        <v>-9023.0480000000007</v>
      </c>
      <c r="AL151" s="47">
        <f t="shared" si="32"/>
        <v>0</v>
      </c>
      <c r="AM151" s="47">
        <f t="shared" si="32"/>
        <v>0</v>
      </c>
      <c r="AN151" s="47">
        <f t="shared" si="32"/>
        <v>-9023.0480000000007</v>
      </c>
    </row>
    <row r="152" spans="1:40" s="4" customFormat="1" x14ac:dyDescent="0.25">
      <c r="A152" s="151" t="s">
        <v>184</v>
      </c>
      <c r="B152" s="156" t="s">
        <v>334</v>
      </c>
      <c r="C152" s="157"/>
      <c r="D152" s="157"/>
      <c r="E152" s="157"/>
      <c r="F152" s="157"/>
      <c r="G152" s="151"/>
      <c r="H152" s="151">
        <f t="shared" si="37"/>
        <v>0</v>
      </c>
      <c r="I152" s="158"/>
      <c r="J152" s="128"/>
      <c r="K152" s="128"/>
      <c r="L152" s="159">
        <f t="shared" si="34"/>
        <v>0</v>
      </c>
      <c r="M152" s="151"/>
      <c r="N152" s="151">
        <f t="shared" si="33"/>
        <v>2505.5590000000002</v>
      </c>
      <c r="O152" s="158">
        <v>2505.5590000000002</v>
      </c>
      <c r="P152" s="10"/>
      <c r="Q152" s="10"/>
      <c r="R152" s="125">
        <f t="shared" si="35"/>
        <v>2505.5590000000002</v>
      </c>
      <c r="S152" s="123">
        <f t="shared" si="29"/>
        <v>0</v>
      </c>
      <c r="T152" s="123">
        <f t="shared" si="29"/>
        <v>0</v>
      </c>
      <c r="U152" s="123">
        <f t="shared" si="29"/>
        <v>0</v>
      </c>
      <c r="V152" s="123">
        <f t="shared" si="29"/>
        <v>0</v>
      </c>
      <c r="W152" s="123">
        <f t="shared" si="29"/>
        <v>0</v>
      </c>
      <c r="X152" s="134"/>
      <c r="Y152" s="134">
        <f t="shared" si="36"/>
        <v>0</v>
      </c>
      <c r="Z152" s="134"/>
      <c r="AA152" s="134"/>
      <c r="AB152" s="134"/>
      <c r="AC152" s="134">
        <f t="shared" si="27"/>
        <v>0</v>
      </c>
      <c r="AD152" s="134">
        <f t="shared" si="31"/>
        <v>0</v>
      </c>
      <c r="AE152" s="134">
        <f t="shared" si="31"/>
        <v>0</v>
      </c>
      <c r="AF152" s="134">
        <f t="shared" si="31"/>
        <v>0</v>
      </c>
      <c r="AG152" s="134">
        <f t="shared" si="31"/>
        <v>0</v>
      </c>
      <c r="AH152" s="134">
        <f t="shared" si="30"/>
        <v>0</v>
      </c>
      <c r="AI152" s="47">
        <f t="shared" si="32"/>
        <v>0</v>
      </c>
      <c r="AJ152" s="47">
        <f t="shared" si="32"/>
        <v>-2505.5590000000002</v>
      </c>
      <c r="AK152" s="47">
        <f t="shared" si="32"/>
        <v>-2505.5590000000002</v>
      </c>
      <c r="AL152" s="47">
        <f t="shared" si="32"/>
        <v>0</v>
      </c>
      <c r="AM152" s="47">
        <f t="shared" si="32"/>
        <v>0</v>
      </c>
      <c r="AN152" s="47">
        <f t="shared" si="32"/>
        <v>-2505.5590000000002</v>
      </c>
    </row>
    <row r="153" spans="1:40" s="4" customFormat="1" ht="40.5" x14ac:dyDescent="0.25">
      <c r="A153" s="151" t="s">
        <v>185</v>
      </c>
      <c r="B153" s="156" t="s">
        <v>335</v>
      </c>
      <c r="C153" s="157"/>
      <c r="D153" s="157"/>
      <c r="E153" s="157"/>
      <c r="F153" s="157"/>
      <c r="G153" s="151"/>
      <c r="H153" s="151">
        <f t="shared" si="37"/>
        <v>0</v>
      </c>
      <c r="I153" s="158"/>
      <c r="J153" s="128"/>
      <c r="K153" s="128"/>
      <c r="L153" s="159">
        <f t="shared" si="34"/>
        <v>0</v>
      </c>
      <c r="M153" s="151"/>
      <c r="N153" s="151">
        <f t="shared" si="33"/>
        <v>2475.2950000000001</v>
      </c>
      <c r="O153" s="158">
        <v>2475.2950000000001</v>
      </c>
      <c r="P153" s="10"/>
      <c r="Q153" s="10"/>
      <c r="R153" s="125">
        <f t="shared" si="35"/>
        <v>2475.2950000000001</v>
      </c>
      <c r="S153" s="123">
        <f t="shared" si="29"/>
        <v>0</v>
      </c>
      <c r="T153" s="123">
        <f t="shared" si="29"/>
        <v>0</v>
      </c>
      <c r="U153" s="123">
        <f t="shared" si="29"/>
        <v>0</v>
      </c>
      <c r="V153" s="123">
        <f t="shared" si="29"/>
        <v>0</v>
      </c>
      <c r="W153" s="123">
        <f t="shared" si="29"/>
        <v>0</v>
      </c>
      <c r="X153" s="134"/>
      <c r="Y153" s="134">
        <f t="shared" si="36"/>
        <v>0</v>
      </c>
      <c r="Z153" s="134"/>
      <c r="AA153" s="134"/>
      <c r="AB153" s="134"/>
      <c r="AC153" s="134">
        <f t="shared" si="27"/>
        <v>0</v>
      </c>
      <c r="AD153" s="134">
        <f t="shared" si="31"/>
        <v>0</v>
      </c>
      <c r="AE153" s="134">
        <f t="shared" si="31"/>
        <v>0</v>
      </c>
      <c r="AF153" s="134">
        <f t="shared" si="31"/>
        <v>0</v>
      </c>
      <c r="AG153" s="134">
        <f t="shared" si="31"/>
        <v>0</v>
      </c>
      <c r="AH153" s="134">
        <f t="shared" si="30"/>
        <v>0</v>
      </c>
      <c r="AI153" s="47">
        <f t="shared" si="32"/>
        <v>0</v>
      </c>
      <c r="AJ153" s="47">
        <f t="shared" si="32"/>
        <v>-2475.2950000000001</v>
      </c>
      <c r="AK153" s="47">
        <f t="shared" si="32"/>
        <v>-2475.2950000000001</v>
      </c>
      <c r="AL153" s="47">
        <f t="shared" si="32"/>
        <v>0</v>
      </c>
      <c r="AM153" s="47">
        <f t="shared" si="32"/>
        <v>0</v>
      </c>
      <c r="AN153" s="47">
        <f t="shared" si="32"/>
        <v>-2475.2950000000001</v>
      </c>
    </row>
    <row r="154" spans="1:40" s="4" customFormat="1" x14ac:dyDescent="0.25">
      <c r="A154" s="8" t="s">
        <v>186</v>
      </c>
      <c r="B154" s="136" t="s">
        <v>336</v>
      </c>
      <c r="C154" s="80"/>
      <c r="D154" s="80"/>
      <c r="E154" s="80"/>
      <c r="F154" s="80"/>
      <c r="G154" s="8"/>
      <c r="H154" s="8">
        <f t="shared" si="37"/>
        <v>0</v>
      </c>
      <c r="I154" s="11"/>
      <c r="J154" s="10"/>
      <c r="K154" s="10"/>
      <c r="L154" s="125">
        <f t="shared" si="34"/>
        <v>0</v>
      </c>
      <c r="M154" s="8"/>
      <c r="N154" s="8">
        <f t="shared" si="33"/>
        <v>540.47</v>
      </c>
      <c r="O154" s="11">
        <v>540.47</v>
      </c>
      <c r="P154" s="10"/>
      <c r="Q154" s="10"/>
      <c r="R154" s="125">
        <f t="shared" si="35"/>
        <v>540.47</v>
      </c>
      <c r="S154" s="123">
        <f t="shared" si="29"/>
        <v>0</v>
      </c>
      <c r="T154" s="123">
        <f t="shared" si="29"/>
        <v>540.47</v>
      </c>
      <c r="U154" s="123">
        <f t="shared" si="29"/>
        <v>540.47</v>
      </c>
      <c r="V154" s="123">
        <f t="shared" si="29"/>
        <v>0</v>
      </c>
      <c r="W154" s="123">
        <f t="shared" si="29"/>
        <v>0</v>
      </c>
      <c r="X154" s="134"/>
      <c r="Y154" s="134">
        <f t="shared" si="36"/>
        <v>540.47</v>
      </c>
      <c r="Z154" s="134">
        <v>540.47</v>
      </c>
      <c r="AA154" s="134"/>
      <c r="AB154" s="134"/>
      <c r="AC154" s="134">
        <f t="shared" ref="AC154:AC217" si="38">X154+Y154</f>
        <v>540.47</v>
      </c>
      <c r="AD154" s="134">
        <f t="shared" si="31"/>
        <v>0</v>
      </c>
      <c r="AE154" s="134">
        <f t="shared" si="31"/>
        <v>540.47</v>
      </c>
      <c r="AF154" s="134">
        <f t="shared" si="31"/>
        <v>540.47</v>
      </c>
      <c r="AG154" s="134">
        <f t="shared" si="31"/>
        <v>0</v>
      </c>
      <c r="AH154" s="134">
        <f t="shared" si="30"/>
        <v>0</v>
      </c>
      <c r="AI154" s="47">
        <f t="shared" si="32"/>
        <v>0</v>
      </c>
      <c r="AJ154" s="47">
        <f t="shared" si="32"/>
        <v>0</v>
      </c>
      <c r="AK154" s="47">
        <f t="shared" si="32"/>
        <v>0</v>
      </c>
      <c r="AL154" s="47">
        <f t="shared" si="32"/>
        <v>0</v>
      </c>
      <c r="AM154" s="47">
        <f t="shared" si="32"/>
        <v>0</v>
      </c>
      <c r="AN154" s="47">
        <f t="shared" si="32"/>
        <v>0</v>
      </c>
    </row>
    <row r="155" spans="1:40" s="4" customFormat="1" x14ac:dyDescent="0.25">
      <c r="A155" s="151" t="s">
        <v>187</v>
      </c>
      <c r="B155" s="156" t="s">
        <v>337</v>
      </c>
      <c r="C155" s="157"/>
      <c r="D155" s="157"/>
      <c r="E155" s="157"/>
      <c r="F155" s="157"/>
      <c r="G155" s="151"/>
      <c r="H155" s="151">
        <f t="shared" si="37"/>
        <v>0</v>
      </c>
      <c r="I155" s="158"/>
      <c r="J155" s="128"/>
      <c r="K155" s="128"/>
      <c r="L155" s="159">
        <f t="shared" si="34"/>
        <v>0</v>
      </c>
      <c r="M155" s="151"/>
      <c r="N155" s="151">
        <f t="shared" si="33"/>
        <v>20990.455999999998</v>
      </c>
      <c r="O155" s="158">
        <v>20990.455999999998</v>
      </c>
      <c r="P155" s="10"/>
      <c r="Q155" s="10"/>
      <c r="R155" s="125">
        <f t="shared" si="35"/>
        <v>20990.455999999998</v>
      </c>
      <c r="S155" s="123">
        <f t="shared" si="29"/>
        <v>0</v>
      </c>
      <c r="T155" s="123">
        <f t="shared" si="29"/>
        <v>0</v>
      </c>
      <c r="U155" s="123">
        <f t="shared" si="29"/>
        <v>0</v>
      </c>
      <c r="V155" s="123">
        <f t="shared" si="29"/>
        <v>0</v>
      </c>
      <c r="W155" s="123">
        <f t="shared" si="29"/>
        <v>0</v>
      </c>
      <c r="X155" s="134"/>
      <c r="Y155" s="134">
        <f t="shared" si="36"/>
        <v>0</v>
      </c>
      <c r="Z155" s="134"/>
      <c r="AA155" s="134"/>
      <c r="AB155" s="134"/>
      <c r="AC155" s="134">
        <f t="shared" si="38"/>
        <v>0</v>
      </c>
      <c r="AD155" s="134">
        <f t="shared" si="31"/>
        <v>0</v>
      </c>
      <c r="AE155" s="134">
        <f t="shared" si="31"/>
        <v>0</v>
      </c>
      <c r="AF155" s="134">
        <f t="shared" si="31"/>
        <v>0</v>
      </c>
      <c r="AG155" s="134">
        <f t="shared" si="31"/>
        <v>0</v>
      </c>
      <c r="AH155" s="134">
        <f t="shared" si="30"/>
        <v>0</v>
      </c>
      <c r="AI155" s="47">
        <f t="shared" si="32"/>
        <v>0</v>
      </c>
      <c r="AJ155" s="47">
        <f t="shared" si="32"/>
        <v>-20990.455999999998</v>
      </c>
      <c r="AK155" s="47">
        <f t="shared" si="32"/>
        <v>-20990.455999999998</v>
      </c>
      <c r="AL155" s="47">
        <f t="shared" si="32"/>
        <v>0</v>
      </c>
      <c r="AM155" s="47">
        <f t="shared" si="32"/>
        <v>0</v>
      </c>
      <c r="AN155" s="47">
        <f t="shared" si="32"/>
        <v>-20990.455999999998</v>
      </c>
    </row>
    <row r="156" spans="1:40" s="4" customFormat="1" ht="40.5" x14ac:dyDescent="0.25">
      <c r="A156" s="151" t="s">
        <v>188</v>
      </c>
      <c r="B156" s="156" t="s">
        <v>338</v>
      </c>
      <c r="C156" s="157"/>
      <c r="D156" s="157"/>
      <c r="E156" s="157"/>
      <c r="F156" s="157"/>
      <c r="G156" s="151"/>
      <c r="H156" s="151">
        <f t="shared" si="37"/>
        <v>0</v>
      </c>
      <c r="I156" s="158"/>
      <c r="J156" s="128"/>
      <c r="K156" s="128"/>
      <c r="L156" s="159">
        <f t="shared" si="34"/>
        <v>0</v>
      </c>
      <c r="M156" s="151"/>
      <c r="N156" s="151">
        <f t="shared" si="33"/>
        <v>1050.453</v>
      </c>
      <c r="O156" s="158">
        <v>1050.453</v>
      </c>
      <c r="P156" s="10"/>
      <c r="Q156" s="10"/>
      <c r="R156" s="125">
        <f t="shared" si="35"/>
        <v>1050.453</v>
      </c>
      <c r="S156" s="123">
        <f t="shared" si="29"/>
        <v>0</v>
      </c>
      <c r="T156" s="123">
        <f t="shared" si="29"/>
        <v>0</v>
      </c>
      <c r="U156" s="123">
        <f t="shared" si="29"/>
        <v>0</v>
      </c>
      <c r="V156" s="123">
        <f t="shared" si="29"/>
        <v>0</v>
      </c>
      <c r="W156" s="123">
        <f t="shared" si="29"/>
        <v>0</v>
      </c>
      <c r="X156" s="134"/>
      <c r="Y156" s="134">
        <f t="shared" si="36"/>
        <v>0</v>
      </c>
      <c r="Z156" s="134"/>
      <c r="AA156" s="134"/>
      <c r="AB156" s="134"/>
      <c r="AC156" s="134">
        <f t="shared" si="38"/>
        <v>0</v>
      </c>
      <c r="AD156" s="134">
        <f t="shared" si="31"/>
        <v>0</v>
      </c>
      <c r="AE156" s="134">
        <f t="shared" si="31"/>
        <v>0</v>
      </c>
      <c r="AF156" s="134">
        <f t="shared" si="31"/>
        <v>0</v>
      </c>
      <c r="AG156" s="134">
        <f t="shared" si="31"/>
        <v>0</v>
      </c>
      <c r="AH156" s="134">
        <f t="shared" si="30"/>
        <v>0</v>
      </c>
      <c r="AI156" s="47">
        <f t="shared" si="32"/>
        <v>0</v>
      </c>
      <c r="AJ156" s="47">
        <f t="shared" si="32"/>
        <v>-1050.453</v>
      </c>
      <c r="AK156" s="47">
        <f t="shared" si="32"/>
        <v>-1050.453</v>
      </c>
      <c r="AL156" s="47">
        <f t="shared" si="32"/>
        <v>0</v>
      </c>
      <c r="AM156" s="47">
        <f t="shared" si="32"/>
        <v>0</v>
      </c>
      <c r="AN156" s="47">
        <f t="shared" si="32"/>
        <v>-1050.453</v>
      </c>
    </row>
    <row r="157" spans="1:40" s="4" customFormat="1" ht="40.5" x14ac:dyDescent="0.25">
      <c r="A157" s="8" t="s">
        <v>189</v>
      </c>
      <c r="B157" s="136" t="s">
        <v>339</v>
      </c>
      <c r="C157" s="80"/>
      <c r="D157" s="80"/>
      <c r="E157" s="80"/>
      <c r="F157" s="80"/>
      <c r="G157" s="8"/>
      <c r="H157" s="8">
        <f t="shared" si="37"/>
        <v>0</v>
      </c>
      <c r="I157" s="11"/>
      <c r="J157" s="10"/>
      <c r="K157" s="10"/>
      <c r="L157" s="125">
        <f t="shared" si="34"/>
        <v>0</v>
      </c>
      <c r="M157" s="8"/>
      <c r="N157" s="8">
        <f t="shared" si="33"/>
        <v>332.55399999999997</v>
      </c>
      <c r="O157" s="11">
        <v>332.55399999999997</v>
      </c>
      <c r="P157" s="10"/>
      <c r="Q157" s="10"/>
      <c r="R157" s="125">
        <f t="shared" si="35"/>
        <v>332.55399999999997</v>
      </c>
      <c r="S157" s="123">
        <f t="shared" si="29"/>
        <v>0</v>
      </c>
      <c r="T157" s="123">
        <f t="shared" si="29"/>
        <v>332.55399999999997</v>
      </c>
      <c r="U157" s="123">
        <f t="shared" si="29"/>
        <v>332.55399999999997</v>
      </c>
      <c r="V157" s="123">
        <f t="shared" si="29"/>
        <v>0</v>
      </c>
      <c r="W157" s="123">
        <f t="shared" si="29"/>
        <v>0</v>
      </c>
      <c r="X157" s="134"/>
      <c r="Y157" s="134">
        <f t="shared" si="36"/>
        <v>332.55399999999997</v>
      </c>
      <c r="Z157" s="134">
        <v>332.55399999999997</v>
      </c>
      <c r="AA157" s="134"/>
      <c r="AB157" s="134"/>
      <c r="AC157" s="134">
        <f t="shared" si="38"/>
        <v>332.55399999999997</v>
      </c>
      <c r="AD157" s="134">
        <f t="shared" si="31"/>
        <v>0</v>
      </c>
      <c r="AE157" s="134">
        <f t="shared" si="31"/>
        <v>332.55399999999997</v>
      </c>
      <c r="AF157" s="134">
        <f t="shared" si="31"/>
        <v>332.55399999999997</v>
      </c>
      <c r="AG157" s="134">
        <f t="shared" si="31"/>
        <v>0</v>
      </c>
      <c r="AH157" s="134">
        <f t="shared" si="30"/>
        <v>0</v>
      </c>
      <c r="AI157" s="47">
        <f t="shared" si="32"/>
        <v>0</v>
      </c>
      <c r="AJ157" s="47">
        <f t="shared" si="32"/>
        <v>0</v>
      </c>
      <c r="AK157" s="47">
        <f t="shared" si="32"/>
        <v>0</v>
      </c>
      <c r="AL157" s="47">
        <f t="shared" si="32"/>
        <v>0</v>
      </c>
      <c r="AM157" s="47">
        <f t="shared" si="32"/>
        <v>0</v>
      </c>
      <c r="AN157" s="47">
        <f t="shared" si="32"/>
        <v>0</v>
      </c>
    </row>
    <row r="158" spans="1:40" s="4" customFormat="1" x14ac:dyDescent="0.25">
      <c r="A158" s="151" t="s">
        <v>190</v>
      </c>
      <c r="B158" s="156" t="s">
        <v>340</v>
      </c>
      <c r="C158" s="157"/>
      <c r="D158" s="157"/>
      <c r="E158" s="157"/>
      <c r="F158" s="157"/>
      <c r="G158" s="151"/>
      <c r="H158" s="151">
        <f t="shared" si="37"/>
        <v>0</v>
      </c>
      <c r="I158" s="158"/>
      <c r="J158" s="128"/>
      <c r="K158" s="128"/>
      <c r="L158" s="159">
        <f t="shared" si="34"/>
        <v>0</v>
      </c>
      <c r="M158" s="151"/>
      <c r="N158" s="151">
        <f>O158+P158</f>
        <v>1359.3</v>
      </c>
      <c r="O158" s="158">
        <v>1359.3</v>
      </c>
      <c r="P158" s="10"/>
      <c r="Q158" s="10"/>
      <c r="R158" s="125">
        <f>M158+N158</f>
        <v>1359.3</v>
      </c>
      <c r="S158" s="123">
        <f t="shared" si="29"/>
        <v>0</v>
      </c>
      <c r="T158" s="123">
        <f t="shared" si="29"/>
        <v>0</v>
      </c>
      <c r="U158" s="123">
        <f t="shared" si="29"/>
        <v>0</v>
      </c>
      <c r="V158" s="123">
        <f t="shared" si="29"/>
        <v>0</v>
      </c>
      <c r="W158" s="123">
        <f t="shared" si="29"/>
        <v>0</v>
      </c>
      <c r="X158" s="134"/>
      <c r="Y158" s="134">
        <f t="shared" si="36"/>
        <v>0</v>
      </c>
      <c r="Z158" s="134"/>
      <c r="AA158" s="134"/>
      <c r="AB158" s="134"/>
      <c r="AC158" s="134">
        <f t="shared" si="38"/>
        <v>0</v>
      </c>
      <c r="AD158" s="134">
        <f t="shared" si="31"/>
        <v>0</v>
      </c>
      <c r="AE158" s="134">
        <f t="shared" si="31"/>
        <v>0</v>
      </c>
      <c r="AF158" s="134">
        <f t="shared" si="31"/>
        <v>0</v>
      </c>
      <c r="AG158" s="134">
        <f t="shared" si="31"/>
        <v>0</v>
      </c>
      <c r="AH158" s="134">
        <f t="shared" si="30"/>
        <v>0</v>
      </c>
      <c r="AI158" s="47">
        <f t="shared" si="32"/>
        <v>0</v>
      </c>
      <c r="AJ158" s="47">
        <f t="shared" si="32"/>
        <v>-1359.3</v>
      </c>
      <c r="AK158" s="47">
        <f t="shared" si="32"/>
        <v>-1359.3</v>
      </c>
      <c r="AL158" s="47">
        <f t="shared" si="32"/>
        <v>0</v>
      </c>
      <c r="AM158" s="47">
        <f t="shared" si="32"/>
        <v>0</v>
      </c>
      <c r="AN158" s="47">
        <f t="shared" si="32"/>
        <v>-1359.3</v>
      </c>
    </row>
    <row r="159" spans="1:40" s="4" customFormat="1" x14ac:dyDescent="0.25">
      <c r="A159" s="151" t="s">
        <v>191</v>
      </c>
      <c r="B159" s="156" t="s">
        <v>341</v>
      </c>
      <c r="C159" s="157"/>
      <c r="D159" s="157"/>
      <c r="E159" s="157"/>
      <c r="F159" s="157"/>
      <c r="G159" s="151"/>
      <c r="H159" s="151">
        <f t="shared" si="37"/>
        <v>0</v>
      </c>
      <c r="I159" s="158"/>
      <c r="J159" s="128"/>
      <c r="K159" s="128"/>
      <c r="L159" s="159">
        <f t="shared" si="34"/>
        <v>0</v>
      </c>
      <c r="M159" s="151"/>
      <c r="N159" s="151">
        <f t="shared" si="33"/>
        <v>5307.6819999999998</v>
      </c>
      <c r="O159" s="158">
        <v>5307.6819999999998</v>
      </c>
      <c r="P159" s="10"/>
      <c r="Q159" s="10"/>
      <c r="R159" s="125">
        <f t="shared" si="35"/>
        <v>5307.6819999999998</v>
      </c>
      <c r="S159" s="123">
        <f t="shared" si="29"/>
        <v>0</v>
      </c>
      <c r="T159" s="123">
        <f t="shared" si="29"/>
        <v>0</v>
      </c>
      <c r="U159" s="123">
        <f t="shared" si="29"/>
        <v>0</v>
      </c>
      <c r="V159" s="123">
        <f t="shared" si="29"/>
        <v>0</v>
      </c>
      <c r="W159" s="123">
        <f t="shared" si="29"/>
        <v>0</v>
      </c>
      <c r="X159" s="134"/>
      <c r="Y159" s="134">
        <f t="shared" si="36"/>
        <v>0</v>
      </c>
      <c r="Z159" s="134"/>
      <c r="AA159" s="134"/>
      <c r="AB159" s="134"/>
      <c r="AC159" s="134">
        <f t="shared" si="38"/>
        <v>0</v>
      </c>
      <c r="AD159" s="134">
        <f t="shared" si="31"/>
        <v>0</v>
      </c>
      <c r="AE159" s="134">
        <f t="shared" si="31"/>
        <v>0</v>
      </c>
      <c r="AF159" s="134">
        <f t="shared" si="31"/>
        <v>0</v>
      </c>
      <c r="AG159" s="134">
        <f t="shared" si="31"/>
        <v>0</v>
      </c>
      <c r="AH159" s="134">
        <f t="shared" si="30"/>
        <v>0</v>
      </c>
      <c r="AI159" s="47">
        <f t="shared" si="32"/>
        <v>0</v>
      </c>
      <c r="AJ159" s="47">
        <f t="shared" si="32"/>
        <v>-5307.6819999999998</v>
      </c>
      <c r="AK159" s="47">
        <f t="shared" si="32"/>
        <v>-5307.6819999999998</v>
      </c>
      <c r="AL159" s="47">
        <f t="shared" si="32"/>
        <v>0</v>
      </c>
      <c r="AM159" s="47">
        <f t="shared" si="32"/>
        <v>0</v>
      </c>
      <c r="AN159" s="47">
        <f t="shared" si="32"/>
        <v>-5307.6819999999998</v>
      </c>
    </row>
    <row r="160" spans="1:40" s="4" customFormat="1" x14ac:dyDescent="0.25">
      <c r="A160" s="151" t="s">
        <v>192</v>
      </c>
      <c r="B160" s="156" t="s">
        <v>342</v>
      </c>
      <c r="C160" s="157"/>
      <c r="D160" s="157"/>
      <c r="E160" s="157"/>
      <c r="F160" s="157"/>
      <c r="G160" s="151"/>
      <c r="H160" s="151">
        <f t="shared" si="37"/>
        <v>0</v>
      </c>
      <c r="I160" s="158"/>
      <c r="J160" s="128"/>
      <c r="K160" s="128"/>
      <c r="L160" s="159">
        <f t="shared" si="34"/>
        <v>0</v>
      </c>
      <c r="M160" s="151"/>
      <c r="N160" s="151">
        <f t="shared" si="33"/>
        <v>14112.929</v>
      </c>
      <c r="O160" s="158">
        <v>14112.929</v>
      </c>
      <c r="P160" s="10"/>
      <c r="Q160" s="10"/>
      <c r="R160" s="125">
        <f t="shared" si="35"/>
        <v>14112.929</v>
      </c>
      <c r="S160" s="123">
        <f t="shared" si="29"/>
        <v>0</v>
      </c>
      <c r="T160" s="123">
        <f t="shared" si="29"/>
        <v>0</v>
      </c>
      <c r="U160" s="123">
        <f t="shared" si="29"/>
        <v>0</v>
      </c>
      <c r="V160" s="123">
        <f t="shared" si="29"/>
        <v>0</v>
      </c>
      <c r="W160" s="123">
        <f t="shared" si="29"/>
        <v>0</v>
      </c>
      <c r="X160" s="134"/>
      <c r="Y160" s="134">
        <f t="shared" si="36"/>
        <v>0</v>
      </c>
      <c r="Z160" s="134"/>
      <c r="AA160" s="134"/>
      <c r="AB160" s="134"/>
      <c r="AC160" s="134">
        <f t="shared" si="38"/>
        <v>0</v>
      </c>
      <c r="AD160" s="134">
        <f t="shared" si="31"/>
        <v>0</v>
      </c>
      <c r="AE160" s="134">
        <f t="shared" si="31"/>
        <v>0</v>
      </c>
      <c r="AF160" s="134">
        <f t="shared" si="31"/>
        <v>0</v>
      </c>
      <c r="AG160" s="134">
        <f t="shared" si="31"/>
        <v>0</v>
      </c>
      <c r="AH160" s="134">
        <f t="shared" si="30"/>
        <v>0</v>
      </c>
      <c r="AI160" s="47">
        <f t="shared" si="32"/>
        <v>0</v>
      </c>
      <c r="AJ160" s="47">
        <f t="shared" si="32"/>
        <v>-14112.929</v>
      </c>
      <c r="AK160" s="47">
        <f t="shared" si="32"/>
        <v>-14112.929</v>
      </c>
      <c r="AL160" s="47">
        <f t="shared" si="32"/>
        <v>0</v>
      </c>
      <c r="AM160" s="47">
        <f t="shared" si="32"/>
        <v>0</v>
      </c>
      <c r="AN160" s="47">
        <f t="shared" si="32"/>
        <v>-14112.929</v>
      </c>
    </row>
    <row r="161" spans="1:40" s="4" customFormat="1" x14ac:dyDescent="0.25">
      <c r="A161" s="55" t="s">
        <v>193</v>
      </c>
      <c r="B161" s="136" t="s">
        <v>343</v>
      </c>
      <c r="C161" s="160"/>
      <c r="D161" s="160"/>
      <c r="E161" s="160"/>
      <c r="F161" s="160"/>
      <c r="G161" s="55"/>
      <c r="H161" s="55">
        <f t="shared" si="37"/>
        <v>0</v>
      </c>
      <c r="I161" s="61"/>
      <c r="J161" s="146"/>
      <c r="K161" s="146"/>
      <c r="L161" s="161">
        <f t="shared" si="34"/>
        <v>0</v>
      </c>
      <c r="M161" s="55"/>
      <c r="N161" s="55">
        <f t="shared" si="33"/>
        <v>940.08799999999997</v>
      </c>
      <c r="O161" s="61">
        <v>940.08799999999997</v>
      </c>
      <c r="P161" s="10"/>
      <c r="Q161" s="10"/>
      <c r="R161" s="125">
        <f t="shared" si="35"/>
        <v>940.08799999999997</v>
      </c>
      <c r="S161" s="123">
        <f t="shared" si="29"/>
        <v>0</v>
      </c>
      <c r="T161" s="123">
        <f t="shared" si="29"/>
        <v>940.08799999999997</v>
      </c>
      <c r="U161" s="123">
        <f t="shared" si="29"/>
        <v>940.08799999999997</v>
      </c>
      <c r="V161" s="123">
        <f t="shared" si="29"/>
        <v>0</v>
      </c>
      <c r="W161" s="123">
        <f t="shared" si="29"/>
        <v>0</v>
      </c>
      <c r="X161" s="134"/>
      <c r="Y161" s="134">
        <f t="shared" si="36"/>
        <v>940.08799999999997</v>
      </c>
      <c r="Z161" s="134">
        <v>940.08799999999997</v>
      </c>
      <c r="AA161" s="134"/>
      <c r="AB161" s="134"/>
      <c r="AC161" s="134">
        <f t="shared" si="38"/>
        <v>940.08799999999997</v>
      </c>
      <c r="AD161" s="134">
        <f t="shared" si="31"/>
        <v>0</v>
      </c>
      <c r="AE161" s="134">
        <f t="shared" si="31"/>
        <v>940.08799999999997</v>
      </c>
      <c r="AF161" s="134">
        <f t="shared" si="31"/>
        <v>940.08799999999997</v>
      </c>
      <c r="AG161" s="134">
        <f t="shared" si="31"/>
        <v>0</v>
      </c>
      <c r="AH161" s="134">
        <f t="shared" si="30"/>
        <v>0</v>
      </c>
      <c r="AI161" s="47">
        <f t="shared" si="32"/>
        <v>0</v>
      </c>
      <c r="AJ161" s="47">
        <f t="shared" si="32"/>
        <v>0</v>
      </c>
      <c r="AK161" s="47">
        <f t="shared" si="32"/>
        <v>0</v>
      </c>
      <c r="AL161" s="47">
        <f t="shared" si="32"/>
        <v>0</v>
      </c>
      <c r="AM161" s="47">
        <f t="shared" si="32"/>
        <v>0</v>
      </c>
      <c r="AN161" s="47">
        <f t="shared" si="32"/>
        <v>0</v>
      </c>
    </row>
    <row r="162" spans="1:40" s="4" customFormat="1" ht="40.5" x14ac:dyDescent="0.25">
      <c r="A162" s="8" t="s">
        <v>194</v>
      </c>
      <c r="B162" s="81" t="s">
        <v>344</v>
      </c>
      <c r="C162" s="80"/>
      <c r="D162" s="80"/>
      <c r="E162" s="80"/>
      <c r="F162" s="80"/>
      <c r="G162" s="8"/>
      <c r="H162" s="8">
        <f t="shared" si="37"/>
        <v>0</v>
      </c>
      <c r="I162" s="11"/>
      <c r="J162" s="10"/>
      <c r="K162" s="10"/>
      <c r="L162" s="125">
        <f t="shared" si="34"/>
        <v>0</v>
      </c>
      <c r="M162" s="8"/>
      <c r="N162" s="8">
        <f t="shared" si="33"/>
        <v>1306.6610000000001</v>
      </c>
      <c r="O162" s="11">
        <v>1306.6610000000001</v>
      </c>
      <c r="P162" s="10"/>
      <c r="Q162" s="10"/>
      <c r="R162" s="125">
        <f t="shared" si="35"/>
        <v>1306.6610000000001</v>
      </c>
      <c r="S162" s="123">
        <f t="shared" si="29"/>
        <v>0</v>
      </c>
      <c r="T162" s="123">
        <f t="shared" si="29"/>
        <v>1306.6610000000001</v>
      </c>
      <c r="U162" s="123">
        <f t="shared" si="29"/>
        <v>1306.6610000000001</v>
      </c>
      <c r="V162" s="123">
        <f t="shared" si="29"/>
        <v>0</v>
      </c>
      <c r="W162" s="123">
        <f t="shared" si="29"/>
        <v>0</v>
      </c>
      <c r="X162" s="134"/>
      <c r="Y162" s="134">
        <f t="shared" si="36"/>
        <v>1306.6610000000001</v>
      </c>
      <c r="Z162" s="134">
        <v>1306.6610000000001</v>
      </c>
      <c r="AA162" s="134"/>
      <c r="AB162" s="134"/>
      <c r="AC162" s="134">
        <f t="shared" si="38"/>
        <v>1306.6610000000001</v>
      </c>
      <c r="AD162" s="134">
        <f t="shared" si="31"/>
        <v>0</v>
      </c>
      <c r="AE162" s="134">
        <f t="shared" si="31"/>
        <v>1306.6610000000001</v>
      </c>
      <c r="AF162" s="134">
        <f t="shared" si="31"/>
        <v>1306.6610000000001</v>
      </c>
      <c r="AG162" s="134">
        <f t="shared" si="31"/>
        <v>0</v>
      </c>
      <c r="AH162" s="134">
        <f t="shared" si="30"/>
        <v>0</v>
      </c>
      <c r="AI162" s="47">
        <f t="shared" si="32"/>
        <v>0</v>
      </c>
      <c r="AJ162" s="47">
        <f t="shared" si="32"/>
        <v>0</v>
      </c>
      <c r="AK162" s="47">
        <f t="shared" si="32"/>
        <v>0</v>
      </c>
      <c r="AL162" s="47">
        <f t="shared" si="32"/>
        <v>0</v>
      </c>
      <c r="AM162" s="47">
        <f t="shared" si="32"/>
        <v>0</v>
      </c>
      <c r="AN162" s="47">
        <f t="shared" si="32"/>
        <v>0</v>
      </c>
    </row>
    <row r="163" spans="1:40" s="4" customFormat="1" ht="60.75" x14ac:dyDescent="0.25">
      <c r="A163" s="8" t="s">
        <v>195</v>
      </c>
      <c r="B163" s="81" t="s">
        <v>345</v>
      </c>
      <c r="C163" s="80"/>
      <c r="D163" s="80"/>
      <c r="E163" s="80"/>
      <c r="F163" s="80"/>
      <c r="G163" s="8"/>
      <c r="H163" s="8">
        <f t="shared" si="37"/>
        <v>0</v>
      </c>
      <c r="I163" s="11"/>
      <c r="J163" s="10"/>
      <c r="K163" s="10"/>
      <c r="L163" s="125">
        <f t="shared" si="34"/>
        <v>0</v>
      </c>
      <c r="M163" s="8"/>
      <c r="N163" s="8">
        <f t="shared" si="33"/>
        <v>43.26</v>
      </c>
      <c r="O163" s="11">
        <v>43.26</v>
      </c>
      <c r="P163" s="10"/>
      <c r="Q163" s="10"/>
      <c r="R163" s="125">
        <f>M163+N163</f>
        <v>43.26</v>
      </c>
      <c r="S163" s="123">
        <f t="shared" si="29"/>
        <v>0</v>
      </c>
      <c r="T163" s="123">
        <f t="shared" si="29"/>
        <v>43.26</v>
      </c>
      <c r="U163" s="123">
        <f t="shared" si="29"/>
        <v>43.26</v>
      </c>
      <c r="V163" s="123">
        <f t="shared" si="29"/>
        <v>0</v>
      </c>
      <c r="W163" s="123">
        <f t="shared" si="29"/>
        <v>0</v>
      </c>
      <c r="X163" s="134"/>
      <c r="Y163" s="134">
        <f t="shared" si="36"/>
        <v>43.26</v>
      </c>
      <c r="Z163" s="134">
        <v>43.26</v>
      </c>
      <c r="AA163" s="134"/>
      <c r="AB163" s="134"/>
      <c r="AC163" s="134">
        <f t="shared" si="38"/>
        <v>43.26</v>
      </c>
      <c r="AD163" s="134">
        <f t="shared" si="31"/>
        <v>0</v>
      </c>
      <c r="AE163" s="134">
        <f t="shared" si="31"/>
        <v>43.26</v>
      </c>
      <c r="AF163" s="134">
        <f t="shared" si="31"/>
        <v>43.26</v>
      </c>
      <c r="AG163" s="134">
        <f t="shared" si="31"/>
        <v>0</v>
      </c>
      <c r="AH163" s="134">
        <f t="shared" si="30"/>
        <v>0</v>
      </c>
      <c r="AI163" s="47">
        <f t="shared" si="32"/>
        <v>0</v>
      </c>
      <c r="AJ163" s="47">
        <f t="shared" si="32"/>
        <v>0</v>
      </c>
      <c r="AK163" s="47">
        <f t="shared" si="32"/>
        <v>0</v>
      </c>
      <c r="AL163" s="47">
        <f t="shared" si="32"/>
        <v>0</v>
      </c>
      <c r="AM163" s="47">
        <f t="shared" si="32"/>
        <v>0</v>
      </c>
      <c r="AN163" s="47">
        <f t="shared" si="32"/>
        <v>0</v>
      </c>
    </row>
    <row r="164" spans="1:40" s="4" customFormat="1" ht="40.5" x14ac:dyDescent="0.25">
      <c r="A164" s="8" t="s">
        <v>196</v>
      </c>
      <c r="B164" s="81" t="s">
        <v>460</v>
      </c>
      <c r="C164" s="80"/>
      <c r="D164" s="80"/>
      <c r="E164" s="80"/>
      <c r="F164" s="80"/>
      <c r="G164" s="8"/>
      <c r="H164" s="8">
        <f t="shared" si="37"/>
        <v>0</v>
      </c>
      <c r="I164" s="11"/>
      <c r="J164" s="10"/>
      <c r="K164" s="10"/>
      <c r="L164" s="125">
        <f t="shared" si="34"/>
        <v>0</v>
      </c>
      <c r="M164" s="8"/>
      <c r="N164" s="8">
        <f>O164+P164</f>
        <v>98.56</v>
      </c>
      <c r="O164" s="11">
        <v>98.56</v>
      </c>
      <c r="P164" s="10"/>
      <c r="Q164" s="10"/>
      <c r="R164" s="125">
        <f t="shared" si="35"/>
        <v>98.56</v>
      </c>
      <c r="S164" s="123">
        <f t="shared" si="29"/>
        <v>0</v>
      </c>
      <c r="T164" s="123">
        <f t="shared" si="29"/>
        <v>98.56</v>
      </c>
      <c r="U164" s="123">
        <f t="shared" si="29"/>
        <v>98.56</v>
      </c>
      <c r="V164" s="123">
        <f t="shared" si="29"/>
        <v>0</v>
      </c>
      <c r="W164" s="123">
        <f t="shared" si="29"/>
        <v>0</v>
      </c>
      <c r="X164" s="134"/>
      <c r="Y164" s="134">
        <f t="shared" si="36"/>
        <v>98.56</v>
      </c>
      <c r="Z164" s="134">
        <v>98.56</v>
      </c>
      <c r="AA164" s="134"/>
      <c r="AB164" s="134"/>
      <c r="AC164" s="134">
        <f t="shared" si="38"/>
        <v>98.56</v>
      </c>
      <c r="AD164" s="134">
        <f t="shared" si="31"/>
        <v>0</v>
      </c>
      <c r="AE164" s="134">
        <f t="shared" si="31"/>
        <v>98.56</v>
      </c>
      <c r="AF164" s="134">
        <f t="shared" si="31"/>
        <v>98.56</v>
      </c>
      <c r="AG164" s="134">
        <f t="shared" si="31"/>
        <v>0</v>
      </c>
      <c r="AH164" s="134">
        <f t="shared" si="30"/>
        <v>0</v>
      </c>
      <c r="AI164" s="47">
        <f t="shared" si="32"/>
        <v>0</v>
      </c>
      <c r="AJ164" s="47">
        <f t="shared" si="32"/>
        <v>0</v>
      </c>
      <c r="AK164" s="47">
        <f t="shared" si="32"/>
        <v>0</v>
      </c>
      <c r="AL164" s="47">
        <f t="shared" si="32"/>
        <v>0</v>
      </c>
      <c r="AM164" s="47">
        <f t="shared" si="32"/>
        <v>0</v>
      </c>
      <c r="AN164" s="47">
        <f t="shared" si="32"/>
        <v>0</v>
      </c>
    </row>
    <row r="165" spans="1:40" s="87" customFormat="1" ht="30.75" customHeight="1" x14ac:dyDescent="0.25">
      <c r="A165" s="82">
        <v>169</v>
      </c>
      <c r="B165" s="83" t="s">
        <v>79</v>
      </c>
      <c r="C165" s="83"/>
      <c r="D165" s="83"/>
      <c r="E165" s="83"/>
      <c r="F165" s="83"/>
      <c r="G165" s="84">
        <f>SUM(G166:G244)</f>
        <v>112872.05199999998</v>
      </c>
      <c r="H165" s="84">
        <f t="shared" si="37"/>
        <v>127835.80599999358</v>
      </c>
      <c r="I165" s="84">
        <f>SUM(I166:I247)</f>
        <v>125605.15099999998</v>
      </c>
      <c r="J165" s="84">
        <f>SUM(J166:J247)</f>
        <v>2230.6549999936001</v>
      </c>
      <c r="K165" s="84">
        <f>SUM(K166:K247)</f>
        <v>0</v>
      </c>
      <c r="L165" s="84">
        <f t="shared" si="34"/>
        <v>240707.85799999355</v>
      </c>
      <c r="M165" s="84">
        <f>SUM(M166:M244)</f>
        <v>434731.12400000001</v>
      </c>
      <c r="N165" s="84">
        <f t="shared" si="33"/>
        <v>128187.76000000001</v>
      </c>
      <c r="O165" s="84">
        <f>SUM(O166:O244)</f>
        <v>128187.76000000001</v>
      </c>
      <c r="P165" s="84">
        <f>SUM(P166:P247)</f>
        <v>0</v>
      </c>
      <c r="Q165" s="84">
        <f>Q166+Q167+Q170+Q171+Q172+Q173+Q174+Q175+Q176+Q178+Q179+Q180+Q185+Q186+Q187+Q195</f>
        <v>0</v>
      </c>
      <c r="R165" s="84">
        <f t="shared" si="35"/>
        <v>562918.88400000008</v>
      </c>
      <c r="S165" s="123">
        <f t="shared" si="29"/>
        <v>55170.410000000018</v>
      </c>
      <c r="T165" s="123">
        <f t="shared" si="29"/>
        <v>-47417.645999993576</v>
      </c>
      <c r="U165" s="123">
        <f t="shared" si="29"/>
        <v>-67900.49099999998</v>
      </c>
      <c r="V165" s="123">
        <f t="shared" si="29"/>
        <v>20482.8450000064</v>
      </c>
      <c r="W165" s="123">
        <f t="shared" si="29"/>
        <v>0</v>
      </c>
      <c r="X165" s="84">
        <f>SUM(X166:X244)</f>
        <v>168042.462</v>
      </c>
      <c r="Y165" s="84">
        <f>Z165+AA165</f>
        <v>80418.16</v>
      </c>
      <c r="Z165" s="84">
        <f>SUM(Z166:Z244)</f>
        <v>57704.659999999996</v>
      </c>
      <c r="AA165" s="84">
        <f>SUM(AA166:AA247)</f>
        <v>22713.5</v>
      </c>
      <c r="AB165" s="84">
        <f>AB166+AB167+AB170+AB171+AB172+AB173+AB174+AB175+AB176+AB178+AB179+AB180+AB185+AB186+AB187+AB195</f>
        <v>0</v>
      </c>
      <c r="AC165" s="84">
        <f t="shared" si="38"/>
        <v>248460.622</v>
      </c>
      <c r="AD165" s="84">
        <f t="shared" si="31"/>
        <v>55170.410000000018</v>
      </c>
      <c r="AE165" s="84">
        <f t="shared" si="31"/>
        <v>-47417.645999993576</v>
      </c>
      <c r="AF165" s="84">
        <f t="shared" si="31"/>
        <v>-67900.49099999998</v>
      </c>
      <c r="AG165" s="84">
        <f t="shared" si="31"/>
        <v>20482.8450000064</v>
      </c>
      <c r="AH165" s="84">
        <f t="shared" si="30"/>
        <v>0</v>
      </c>
      <c r="AI165" s="85">
        <f t="shared" si="32"/>
        <v>-266688.66200000001</v>
      </c>
      <c r="AJ165" s="85">
        <f t="shared" si="32"/>
        <v>-47769.600000000006</v>
      </c>
      <c r="AK165" s="85">
        <f t="shared" si="32"/>
        <v>-70483.100000000006</v>
      </c>
      <c r="AL165" s="86">
        <f t="shared" si="32"/>
        <v>22713.5</v>
      </c>
      <c r="AM165" s="86">
        <f t="shared" si="32"/>
        <v>0</v>
      </c>
      <c r="AN165" s="86">
        <f t="shared" si="32"/>
        <v>-314458.2620000001</v>
      </c>
    </row>
    <row r="166" spans="1:40" s="4" customFormat="1" ht="27" customHeight="1" x14ac:dyDescent="0.25">
      <c r="A166" s="88"/>
      <c r="B166" s="89"/>
      <c r="C166" s="89"/>
      <c r="D166" s="89"/>
      <c r="E166" s="89"/>
      <c r="F166" s="89"/>
      <c r="G166" s="8"/>
      <c r="H166" s="8"/>
      <c r="I166" s="8"/>
      <c r="J166" s="8"/>
      <c r="K166" s="8"/>
      <c r="L166" s="8"/>
      <c r="M166" s="8"/>
      <c r="N166" s="8"/>
      <c r="O166" s="8"/>
      <c r="P166" s="8"/>
      <c r="Q166" s="8"/>
      <c r="R166" s="8"/>
      <c r="S166" s="123"/>
      <c r="T166" s="123"/>
      <c r="U166" s="123"/>
      <c r="V166" s="123"/>
      <c r="W166" s="123"/>
      <c r="X166" s="8"/>
      <c r="Y166" s="8"/>
      <c r="Z166" s="12"/>
      <c r="AA166" s="12"/>
      <c r="AB166" s="8"/>
      <c r="AC166" s="8"/>
      <c r="AD166" s="8"/>
      <c r="AE166" s="8"/>
      <c r="AF166" s="8"/>
      <c r="AG166" s="8"/>
      <c r="AH166" s="8"/>
      <c r="AI166" s="46"/>
      <c r="AJ166" s="46"/>
      <c r="AK166" s="47"/>
      <c r="AL166" s="47"/>
      <c r="AM166" s="47"/>
      <c r="AN166" s="47"/>
    </row>
    <row r="167" spans="1:40" s="4" customFormat="1" ht="43.5" customHeight="1" x14ac:dyDescent="0.25">
      <c r="A167" s="88" t="s">
        <v>197</v>
      </c>
      <c r="B167" s="89" t="s">
        <v>346</v>
      </c>
      <c r="C167" s="89"/>
      <c r="D167" s="89"/>
      <c r="E167" s="89"/>
      <c r="F167" s="89"/>
      <c r="G167" s="8">
        <v>17639.991999999998</v>
      </c>
      <c r="H167" s="8">
        <f t="shared" si="37"/>
        <v>15499</v>
      </c>
      <c r="I167" s="8">
        <v>15499</v>
      </c>
      <c r="J167" s="8"/>
      <c r="K167" s="8"/>
      <c r="L167" s="8">
        <f t="shared" si="34"/>
        <v>33138.991999999998</v>
      </c>
      <c r="M167" s="8">
        <v>17639.991999999998</v>
      </c>
      <c r="N167" s="8">
        <f>O167+P167</f>
        <v>15499</v>
      </c>
      <c r="O167" s="8">
        <v>15499</v>
      </c>
      <c r="P167" s="8"/>
      <c r="Q167" s="8"/>
      <c r="R167" s="8">
        <f>M167+N167</f>
        <v>33138.991999999998</v>
      </c>
      <c r="S167" s="123">
        <f t="shared" ref="S167:W216" si="39">X167-G167</f>
        <v>0</v>
      </c>
      <c r="T167" s="123">
        <f t="shared" si="39"/>
        <v>0</v>
      </c>
      <c r="U167" s="123">
        <f t="shared" si="39"/>
        <v>-7749.5</v>
      </c>
      <c r="V167" s="123">
        <f t="shared" si="39"/>
        <v>7749.5</v>
      </c>
      <c r="W167" s="123">
        <f t="shared" si="39"/>
        <v>0</v>
      </c>
      <c r="X167" s="8">
        <v>17639.991999999998</v>
      </c>
      <c r="Y167" s="8">
        <f t="shared" ref="Y167:Y230" si="40">Z167+AA167</f>
        <v>15499</v>
      </c>
      <c r="Z167" s="12">
        <v>7749.5</v>
      </c>
      <c r="AA167" s="12">
        <v>7749.5</v>
      </c>
      <c r="AB167" s="8"/>
      <c r="AC167" s="8">
        <f t="shared" si="38"/>
        <v>33138.991999999998</v>
      </c>
      <c r="AD167" s="8">
        <f t="shared" si="31"/>
        <v>0</v>
      </c>
      <c r="AE167" s="8">
        <f t="shared" si="31"/>
        <v>0</v>
      </c>
      <c r="AF167" s="8">
        <f t="shared" si="31"/>
        <v>-7749.5</v>
      </c>
      <c r="AG167" s="8">
        <f t="shared" si="31"/>
        <v>7749.5</v>
      </c>
      <c r="AH167" s="8">
        <f t="shared" si="30"/>
        <v>0</v>
      </c>
      <c r="AI167" s="46">
        <f t="shared" si="32"/>
        <v>0</v>
      </c>
      <c r="AJ167" s="46">
        <f t="shared" si="32"/>
        <v>0</v>
      </c>
      <c r="AK167" s="47">
        <f t="shared" si="32"/>
        <v>-7749.5</v>
      </c>
      <c r="AL167" s="47">
        <f t="shared" si="32"/>
        <v>7749.5</v>
      </c>
      <c r="AM167" s="47">
        <f t="shared" si="32"/>
        <v>0</v>
      </c>
      <c r="AN167" s="47">
        <f t="shared" si="32"/>
        <v>0</v>
      </c>
    </row>
    <row r="168" spans="1:40" s="4" customFormat="1" ht="48.75" customHeight="1" x14ac:dyDescent="0.25">
      <c r="A168" s="88" t="s">
        <v>198</v>
      </c>
      <c r="B168" s="90" t="s">
        <v>347</v>
      </c>
      <c r="C168" s="91"/>
      <c r="D168" s="91"/>
      <c r="E168" s="91"/>
      <c r="F168" s="91"/>
      <c r="G168" s="8"/>
      <c r="H168" s="8">
        <f>I168+J168</f>
        <v>22233</v>
      </c>
      <c r="I168" s="8">
        <v>22233</v>
      </c>
      <c r="J168" s="8"/>
      <c r="K168" s="8"/>
      <c r="L168" s="8">
        <f>G168+H168</f>
        <v>22233</v>
      </c>
      <c r="M168" s="8"/>
      <c r="N168" s="8">
        <f>O168+P168</f>
        <v>22233</v>
      </c>
      <c r="O168" s="8">
        <v>22233</v>
      </c>
      <c r="P168" s="8"/>
      <c r="Q168" s="8"/>
      <c r="R168" s="8">
        <f>M168+N168</f>
        <v>22233</v>
      </c>
      <c r="S168" s="123">
        <f t="shared" si="39"/>
        <v>0</v>
      </c>
      <c r="T168" s="123">
        <f t="shared" si="39"/>
        <v>0</v>
      </c>
      <c r="U168" s="123">
        <f t="shared" si="39"/>
        <v>-11116.5</v>
      </c>
      <c r="V168" s="123">
        <f t="shared" si="39"/>
        <v>11116.5</v>
      </c>
      <c r="W168" s="123">
        <f t="shared" si="39"/>
        <v>0</v>
      </c>
      <c r="X168" s="8"/>
      <c r="Y168" s="8">
        <f t="shared" si="40"/>
        <v>22233</v>
      </c>
      <c r="Z168" s="12">
        <v>11116.5</v>
      </c>
      <c r="AA168" s="12">
        <v>11116.5</v>
      </c>
      <c r="AB168" s="8"/>
      <c r="AC168" s="8">
        <f t="shared" si="38"/>
        <v>22233</v>
      </c>
      <c r="AD168" s="8">
        <f t="shared" si="31"/>
        <v>0</v>
      </c>
      <c r="AE168" s="8">
        <f t="shared" si="31"/>
        <v>0</v>
      </c>
      <c r="AF168" s="8">
        <f t="shared" si="31"/>
        <v>-11116.5</v>
      </c>
      <c r="AG168" s="8">
        <f t="shared" si="31"/>
        <v>11116.5</v>
      </c>
      <c r="AH168" s="8">
        <f t="shared" si="30"/>
        <v>0</v>
      </c>
      <c r="AI168" s="47">
        <f t="shared" si="32"/>
        <v>0</v>
      </c>
      <c r="AJ168" s="47">
        <f t="shared" si="32"/>
        <v>0</v>
      </c>
      <c r="AK168" s="47">
        <f t="shared" si="32"/>
        <v>-11116.5</v>
      </c>
      <c r="AL168" s="47">
        <f t="shared" si="32"/>
        <v>11116.5</v>
      </c>
      <c r="AM168" s="47">
        <f t="shared" si="32"/>
        <v>0</v>
      </c>
      <c r="AN168" s="47">
        <f t="shared" si="32"/>
        <v>0</v>
      </c>
    </row>
    <row r="169" spans="1:40" s="4" customFormat="1" ht="48.75" customHeight="1" x14ac:dyDescent="0.25">
      <c r="A169" s="88" t="s">
        <v>199</v>
      </c>
      <c r="B169" s="90" t="s">
        <v>348</v>
      </c>
      <c r="C169" s="91"/>
      <c r="D169" s="91"/>
      <c r="E169" s="91"/>
      <c r="F169" s="91"/>
      <c r="G169" s="8"/>
      <c r="H169" s="8">
        <f>I169+J169</f>
        <v>630</v>
      </c>
      <c r="I169" s="8">
        <v>630</v>
      </c>
      <c r="J169" s="8"/>
      <c r="K169" s="8"/>
      <c r="L169" s="8">
        <f>G169+H169</f>
        <v>630</v>
      </c>
      <c r="M169" s="8"/>
      <c r="N169" s="8">
        <f>O169+P169</f>
        <v>630</v>
      </c>
      <c r="O169" s="8">
        <v>630</v>
      </c>
      <c r="P169" s="8"/>
      <c r="Q169" s="8"/>
      <c r="R169" s="8">
        <f>M169+N169</f>
        <v>630</v>
      </c>
      <c r="S169" s="123">
        <f t="shared" si="39"/>
        <v>0</v>
      </c>
      <c r="T169" s="123">
        <f t="shared" si="39"/>
        <v>0</v>
      </c>
      <c r="U169" s="123">
        <f t="shared" si="39"/>
        <v>-315</v>
      </c>
      <c r="V169" s="123">
        <f t="shared" si="39"/>
        <v>315</v>
      </c>
      <c r="W169" s="123">
        <f t="shared" si="39"/>
        <v>0</v>
      </c>
      <c r="X169" s="8"/>
      <c r="Y169" s="8">
        <f t="shared" si="40"/>
        <v>630</v>
      </c>
      <c r="Z169" s="12">
        <v>315</v>
      </c>
      <c r="AA169" s="12">
        <v>315</v>
      </c>
      <c r="AB169" s="8"/>
      <c r="AC169" s="8">
        <f t="shared" si="38"/>
        <v>630</v>
      </c>
      <c r="AD169" s="8">
        <f t="shared" si="31"/>
        <v>0</v>
      </c>
      <c r="AE169" s="8">
        <f t="shared" si="31"/>
        <v>0</v>
      </c>
      <c r="AF169" s="8">
        <f t="shared" si="31"/>
        <v>-315</v>
      </c>
      <c r="AG169" s="8">
        <f t="shared" si="31"/>
        <v>315</v>
      </c>
      <c r="AH169" s="8">
        <f t="shared" si="30"/>
        <v>0</v>
      </c>
      <c r="AI169" s="47">
        <f t="shared" si="32"/>
        <v>0</v>
      </c>
      <c r="AJ169" s="47">
        <f t="shared" si="32"/>
        <v>0</v>
      </c>
      <c r="AK169" s="47">
        <f t="shared" si="32"/>
        <v>-315</v>
      </c>
      <c r="AL169" s="47">
        <f t="shared" si="32"/>
        <v>315</v>
      </c>
      <c r="AM169" s="47">
        <f t="shared" si="32"/>
        <v>0</v>
      </c>
      <c r="AN169" s="47">
        <f t="shared" si="32"/>
        <v>0</v>
      </c>
    </row>
    <row r="170" spans="1:40" s="4" customFormat="1" ht="46.5" customHeight="1" x14ac:dyDescent="0.25">
      <c r="A170" s="88" t="s">
        <v>200</v>
      </c>
      <c r="B170" s="89" t="s">
        <v>349</v>
      </c>
      <c r="C170" s="89"/>
      <c r="D170" s="89"/>
      <c r="E170" s="89"/>
      <c r="F170" s="89"/>
      <c r="G170" s="8">
        <v>25830</v>
      </c>
      <c r="H170" s="8">
        <f t="shared" si="37"/>
        <v>7065</v>
      </c>
      <c r="I170" s="8">
        <v>7065</v>
      </c>
      <c r="J170" s="8"/>
      <c r="K170" s="8"/>
      <c r="L170" s="8">
        <f t="shared" si="34"/>
        <v>32895</v>
      </c>
      <c r="M170" s="8">
        <v>25830</v>
      </c>
      <c r="N170" s="8">
        <f t="shared" si="33"/>
        <v>7065</v>
      </c>
      <c r="O170" s="8">
        <v>7065</v>
      </c>
      <c r="P170" s="8"/>
      <c r="Q170" s="8"/>
      <c r="R170" s="8">
        <f>M170+N170</f>
        <v>32895</v>
      </c>
      <c r="S170" s="123">
        <f t="shared" si="39"/>
        <v>0</v>
      </c>
      <c r="T170" s="123">
        <f t="shared" si="39"/>
        <v>0</v>
      </c>
      <c r="U170" s="123">
        <f t="shared" si="39"/>
        <v>-3532.5</v>
      </c>
      <c r="V170" s="123">
        <f t="shared" si="39"/>
        <v>3532.5</v>
      </c>
      <c r="W170" s="123">
        <f t="shared" si="39"/>
        <v>0</v>
      </c>
      <c r="X170" s="8">
        <v>25830</v>
      </c>
      <c r="Y170" s="8">
        <f t="shared" si="40"/>
        <v>7065</v>
      </c>
      <c r="Z170" s="12">
        <v>3532.5</v>
      </c>
      <c r="AA170" s="12">
        <v>3532.5</v>
      </c>
      <c r="AB170" s="8"/>
      <c r="AC170" s="8">
        <f t="shared" si="38"/>
        <v>32895</v>
      </c>
      <c r="AD170" s="8">
        <f t="shared" si="31"/>
        <v>0</v>
      </c>
      <c r="AE170" s="8">
        <f t="shared" si="31"/>
        <v>0</v>
      </c>
      <c r="AF170" s="8">
        <f t="shared" si="31"/>
        <v>-3532.5</v>
      </c>
      <c r="AG170" s="8">
        <f t="shared" si="31"/>
        <v>3532.5</v>
      </c>
      <c r="AH170" s="8">
        <f t="shared" si="30"/>
        <v>0</v>
      </c>
      <c r="AI170" s="46">
        <f t="shared" si="32"/>
        <v>0</v>
      </c>
      <c r="AJ170" s="46">
        <f t="shared" si="32"/>
        <v>0</v>
      </c>
      <c r="AK170" s="47">
        <f t="shared" si="32"/>
        <v>-3532.5</v>
      </c>
      <c r="AL170" s="47">
        <f t="shared" si="32"/>
        <v>3532.5</v>
      </c>
      <c r="AM170" s="47">
        <f t="shared" si="32"/>
        <v>0</v>
      </c>
      <c r="AN170" s="47">
        <f t="shared" si="32"/>
        <v>0</v>
      </c>
    </row>
    <row r="171" spans="1:40" s="4" customFormat="1" x14ac:dyDescent="0.25">
      <c r="A171" s="88"/>
      <c r="B171" s="89"/>
      <c r="C171" s="89"/>
      <c r="D171" s="89"/>
      <c r="E171" s="89"/>
      <c r="F171" s="89"/>
      <c r="G171" s="8"/>
      <c r="H171" s="8"/>
      <c r="I171" s="8"/>
      <c r="J171" s="8"/>
      <c r="K171" s="8"/>
      <c r="L171" s="8"/>
      <c r="M171" s="8"/>
      <c r="N171" s="8"/>
      <c r="O171" s="8"/>
      <c r="P171" s="8"/>
      <c r="Q171" s="8"/>
      <c r="R171" s="8"/>
      <c r="S171" s="123"/>
      <c r="T171" s="123"/>
      <c r="U171" s="123"/>
      <c r="V171" s="123"/>
      <c r="W171" s="123"/>
      <c r="X171" s="8"/>
      <c r="Y171" s="8"/>
      <c r="Z171" s="12"/>
      <c r="AA171" s="12"/>
      <c r="AB171" s="8"/>
      <c r="AC171" s="8"/>
      <c r="AD171" s="8"/>
      <c r="AE171" s="8"/>
      <c r="AF171" s="8"/>
      <c r="AG171" s="8"/>
      <c r="AH171" s="8"/>
      <c r="AI171" s="46"/>
      <c r="AJ171" s="46"/>
      <c r="AK171" s="47"/>
      <c r="AL171" s="47"/>
      <c r="AM171" s="47"/>
      <c r="AN171" s="47"/>
    </row>
    <row r="172" spans="1:40" s="4" customFormat="1" x14ac:dyDescent="0.25">
      <c r="A172" s="88"/>
      <c r="B172" s="89"/>
      <c r="C172" s="89"/>
      <c r="D172" s="89"/>
      <c r="E172" s="89"/>
      <c r="F172" s="89"/>
      <c r="G172" s="8"/>
      <c r="H172" s="8"/>
      <c r="I172" s="8"/>
      <c r="J172" s="8"/>
      <c r="K172" s="8"/>
      <c r="L172" s="8"/>
      <c r="M172" s="8"/>
      <c r="N172" s="8"/>
      <c r="O172" s="8"/>
      <c r="P172" s="8"/>
      <c r="Q172" s="8"/>
      <c r="R172" s="8"/>
      <c r="S172" s="123"/>
      <c r="T172" s="123"/>
      <c r="U172" s="123"/>
      <c r="V172" s="123"/>
      <c r="W172" s="123"/>
      <c r="X172" s="8"/>
      <c r="Y172" s="8"/>
      <c r="Z172" s="12"/>
      <c r="AA172" s="12"/>
      <c r="AB172" s="8"/>
      <c r="AC172" s="8"/>
      <c r="AD172" s="8"/>
      <c r="AE172" s="8"/>
      <c r="AF172" s="8"/>
      <c r="AG172" s="8"/>
      <c r="AH172" s="8"/>
      <c r="AI172" s="46"/>
      <c r="AJ172" s="46"/>
      <c r="AK172" s="47"/>
      <c r="AL172" s="47"/>
      <c r="AM172" s="47"/>
      <c r="AN172" s="47"/>
    </row>
    <row r="173" spans="1:40" s="4" customFormat="1" ht="45.75" customHeight="1" x14ac:dyDescent="0.25">
      <c r="A173" s="88" t="s">
        <v>201</v>
      </c>
      <c r="B173" s="70" t="s">
        <v>90</v>
      </c>
      <c r="C173" s="70"/>
      <c r="D173" s="70"/>
      <c r="E173" s="70"/>
      <c r="F173" s="70"/>
      <c r="G173" s="8">
        <v>20883</v>
      </c>
      <c r="H173" s="8">
        <f t="shared" si="37"/>
        <v>0</v>
      </c>
      <c r="I173" s="8"/>
      <c r="J173" s="8"/>
      <c r="K173" s="8"/>
      <c r="L173" s="8">
        <f t="shared" si="34"/>
        <v>20883</v>
      </c>
      <c r="M173" s="8">
        <v>16920</v>
      </c>
      <c r="N173" s="8">
        <f t="shared" si="33"/>
        <v>0</v>
      </c>
      <c r="O173" s="8"/>
      <c r="P173" s="8"/>
      <c r="Q173" s="8"/>
      <c r="R173" s="8">
        <f t="shared" ref="R173:R178" si="41">M173+N173</f>
        <v>16920</v>
      </c>
      <c r="S173" s="123">
        <f t="shared" si="39"/>
        <v>-3963</v>
      </c>
      <c r="T173" s="123">
        <f t="shared" si="39"/>
        <v>0</v>
      </c>
      <c r="U173" s="123">
        <f t="shared" si="39"/>
        <v>0</v>
      </c>
      <c r="V173" s="123">
        <f t="shared" si="39"/>
        <v>0</v>
      </c>
      <c r="W173" s="123">
        <f t="shared" si="39"/>
        <v>0</v>
      </c>
      <c r="X173" s="8">
        <v>16920</v>
      </c>
      <c r="Y173" s="8">
        <f t="shared" si="40"/>
        <v>0</v>
      </c>
      <c r="Z173" s="12"/>
      <c r="AA173" s="12"/>
      <c r="AB173" s="8"/>
      <c r="AC173" s="8">
        <f t="shared" si="38"/>
        <v>16920</v>
      </c>
      <c r="AD173" s="8">
        <f t="shared" si="31"/>
        <v>-3963</v>
      </c>
      <c r="AE173" s="8">
        <f t="shared" si="31"/>
        <v>0</v>
      </c>
      <c r="AF173" s="8">
        <f t="shared" si="31"/>
        <v>0</v>
      </c>
      <c r="AG173" s="8">
        <f t="shared" si="31"/>
        <v>0</v>
      </c>
      <c r="AH173" s="8">
        <f t="shared" si="30"/>
        <v>0</v>
      </c>
      <c r="AI173" s="46">
        <f t="shared" si="32"/>
        <v>0</v>
      </c>
      <c r="AJ173" s="46">
        <f t="shared" si="32"/>
        <v>0</v>
      </c>
      <c r="AK173" s="47">
        <f t="shared" si="32"/>
        <v>0</v>
      </c>
      <c r="AL173" s="47">
        <f t="shared" si="32"/>
        <v>0</v>
      </c>
      <c r="AM173" s="47">
        <f t="shared" si="32"/>
        <v>0</v>
      </c>
      <c r="AN173" s="47">
        <f t="shared" si="32"/>
        <v>0</v>
      </c>
    </row>
    <row r="174" spans="1:40" s="4" customFormat="1" ht="54.75" customHeight="1" x14ac:dyDescent="0.25">
      <c r="A174" s="88" t="s">
        <v>202</v>
      </c>
      <c r="B174" s="70" t="s">
        <v>350</v>
      </c>
      <c r="C174" s="70"/>
      <c r="D174" s="70"/>
      <c r="E174" s="70"/>
      <c r="F174" s="70"/>
      <c r="G174" s="8">
        <v>8475</v>
      </c>
      <c r="H174" s="8">
        <f t="shared" si="37"/>
        <v>0</v>
      </c>
      <c r="I174" s="8"/>
      <c r="J174" s="8"/>
      <c r="K174" s="8"/>
      <c r="L174" s="8">
        <f t="shared" si="34"/>
        <v>8475</v>
      </c>
      <c r="M174" s="8">
        <v>10200</v>
      </c>
      <c r="N174" s="8">
        <f t="shared" si="33"/>
        <v>0</v>
      </c>
      <c r="O174" s="8"/>
      <c r="P174" s="8"/>
      <c r="Q174" s="8"/>
      <c r="R174" s="8">
        <f t="shared" si="41"/>
        <v>10200</v>
      </c>
      <c r="S174" s="123">
        <f t="shared" si="39"/>
        <v>0</v>
      </c>
      <c r="T174" s="123">
        <f t="shared" si="39"/>
        <v>0</v>
      </c>
      <c r="U174" s="123">
        <f t="shared" si="39"/>
        <v>0</v>
      </c>
      <c r="V174" s="123">
        <f t="shared" si="39"/>
        <v>0</v>
      </c>
      <c r="W174" s="123">
        <f t="shared" si="39"/>
        <v>0</v>
      </c>
      <c r="X174" s="8">
        <v>8475</v>
      </c>
      <c r="Y174" s="8">
        <f t="shared" si="40"/>
        <v>0</v>
      </c>
      <c r="Z174" s="12"/>
      <c r="AA174" s="12"/>
      <c r="AB174" s="8"/>
      <c r="AC174" s="8">
        <f t="shared" si="38"/>
        <v>8475</v>
      </c>
      <c r="AD174" s="8">
        <f t="shared" si="31"/>
        <v>0</v>
      </c>
      <c r="AE174" s="8">
        <f t="shared" si="31"/>
        <v>0</v>
      </c>
      <c r="AF174" s="8">
        <f t="shared" si="31"/>
        <v>0</v>
      </c>
      <c r="AG174" s="8">
        <f t="shared" si="31"/>
        <v>0</v>
      </c>
      <c r="AH174" s="8">
        <f t="shared" si="30"/>
        <v>0</v>
      </c>
      <c r="AI174" s="46">
        <f t="shared" si="32"/>
        <v>-1725</v>
      </c>
      <c r="AJ174" s="46">
        <f t="shared" si="32"/>
        <v>0</v>
      </c>
      <c r="AK174" s="47">
        <f t="shared" si="32"/>
        <v>0</v>
      </c>
      <c r="AL174" s="47">
        <f t="shared" si="32"/>
        <v>0</v>
      </c>
      <c r="AM174" s="47">
        <f t="shared" si="32"/>
        <v>0</v>
      </c>
      <c r="AN174" s="47">
        <f t="shared" si="32"/>
        <v>-1725</v>
      </c>
    </row>
    <row r="175" spans="1:40" s="4" customFormat="1" ht="72" customHeight="1" x14ac:dyDescent="0.25">
      <c r="A175" s="88" t="s">
        <v>203</v>
      </c>
      <c r="B175" s="137" t="s">
        <v>458</v>
      </c>
      <c r="C175" s="137"/>
      <c r="D175" s="137"/>
      <c r="E175" s="137"/>
      <c r="F175" s="137"/>
      <c r="G175" s="8">
        <v>1583.04</v>
      </c>
      <c r="H175" s="8">
        <f t="shared" si="37"/>
        <v>0</v>
      </c>
      <c r="I175" s="8"/>
      <c r="J175" s="8"/>
      <c r="K175" s="8"/>
      <c r="L175" s="8">
        <f t="shared" si="34"/>
        <v>1583.04</v>
      </c>
      <c r="M175" s="8">
        <v>1583.04</v>
      </c>
      <c r="N175" s="8">
        <f t="shared" si="33"/>
        <v>0</v>
      </c>
      <c r="O175" s="8"/>
      <c r="P175" s="8"/>
      <c r="Q175" s="8"/>
      <c r="R175" s="8">
        <f t="shared" si="41"/>
        <v>1583.04</v>
      </c>
      <c r="S175" s="123">
        <f t="shared" si="39"/>
        <v>0</v>
      </c>
      <c r="T175" s="123">
        <f t="shared" si="39"/>
        <v>0</v>
      </c>
      <c r="U175" s="123">
        <f t="shared" si="39"/>
        <v>0</v>
      </c>
      <c r="V175" s="123">
        <f t="shared" si="39"/>
        <v>0</v>
      </c>
      <c r="W175" s="123">
        <f t="shared" si="39"/>
        <v>0</v>
      </c>
      <c r="X175" s="8">
        <v>1583.04</v>
      </c>
      <c r="Y175" s="8">
        <f t="shared" si="40"/>
        <v>0</v>
      </c>
      <c r="Z175" s="12"/>
      <c r="AA175" s="12"/>
      <c r="AB175" s="8"/>
      <c r="AC175" s="8">
        <f t="shared" si="38"/>
        <v>1583.04</v>
      </c>
      <c r="AD175" s="8">
        <f t="shared" si="31"/>
        <v>0</v>
      </c>
      <c r="AE175" s="8">
        <f t="shared" si="31"/>
        <v>0</v>
      </c>
      <c r="AF175" s="8">
        <f t="shared" si="31"/>
        <v>0</v>
      </c>
      <c r="AG175" s="8">
        <f t="shared" si="31"/>
        <v>0</v>
      </c>
      <c r="AH175" s="8">
        <f t="shared" si="30"/>
        <v>0</v>
      </c>
      <c r="AI175" s="46">
        <f t="shared" si="32"/>
        <v>0</v>
      </c>
      <c r="AJ175" s="46">
        <f t="shared" si="32"/>
        <v>0</v>
      </c>
      <c r="AK175" s="47">
        <f t="shared" si="32"/>
        <v>0</v>
      </c>
      <c r="AL175" s="47">
        <f t="shared" si="32"/>
        <v>0</v>
      </c>
      <c r="AM175" s="47">
        <f t="shared" si="32"/>
        <v>0</v>
      </c>
      <c r="AN175" s="47">
        <f t="shared" si="32"/>
        <v>0</v>
      </c>
    </row>
    <row r="176" spans="1:40" s="4" customFormat="1" ht="60.75" customHeight="1" x14ac:dyDescent="0.25">
      <c r="A176" s="88" t="s">
        <v>204</v>
      </c>
      <c r="B176" s="137" t="s">
        <v>81</v>
      </c>
      <c r="C176" s="137"/>
      <c r="D176" s="137"/>
      <c r="E176" s="137"/>
      <c r="F176" s="137"/>
      <c r="G176" s="8">
        <v>2468.12</v>
      </c>
      <c r="H176" s="8">
        <f t="shared" si="37"/>
        <v>0</v>
      </c>
      <c r="I176" s="8"/>
      <c r="J176" s="8"/>
      <c r="K176" s="8"/>
      <c r="L176" s="8">
        <f t="shared" si="34"/>
        <v>2468.12</v>
      </c>
      <c r="M176" s="8">
        <v>2468.12</v>
      </c>
      <c r="N176" s="8">
        <f t="shared" si="33"/>
        <v>0</v>
      </c>
      <c r="O176" s="8"/>
      <c r="P176" s="8"/>
      <c r="Q176" s="8"/>
      <c r="R176" s="8">
        <f t="shared" si="41"/>
        <v>2468.12</v>
      </c>
      <c r="S176" s="123">
        <f t="shared" si="39"/>
        <v>0</v>
      </c>
      <c r="T176" s="123">
        <f t="shared" si="39"/>
        <v>0</v>
      </c>
      <c r="U176" s="123">
        <f t="shared" si="39"/>
        <v>0</v>
      </c>
      <c r="V176" s="123">
        <f t="shared" si="39"/>
        <v>0</v>
      </c>
      <c r="W176" s="123">
        <f t="shared" si="39"/>
        <v>0</v>
      </c>
      <c r="X176" s="8">
        <v>2468.12</v>
      </c>
      <c r="Y176" s="8">
        <f t="shared" si="40"/>
        <v>0</v>
      </c>
      <c r="Z176" s="12"/>
      <c r="AA176" s="12"/>
      <c r="AB176" s="8"/>
      <c r="AC176" s="8">
        <f t="shared" si="38"/>
        <v>2468.12</v>
      </c>
      <c r="AD176" s="8">
        <f t="shared" si="31"/>
        <v>0</v>
      </c>
      <c r="AE176" s="8">
        <f t="shared" si="31"/>
        <v>0</v>
      </c>
      <c r="AF176" s="8">
        <f t="shared" si="31"/>
        <v>0</v>
      </c>
      <c r="AG176" s="8">
        <f t="shared" si="31"/>
        <v>0</v>
      </c>
      <c r="AH176" s="8">
        <f t="shared" si="30"/>
        <v>0</v>
      </c>
      <c r="AI176" s="46">
        <f t="shared" si="32"/>
        <v>0</v>
      </c>
      <c r="AJ176" s="46">
        <f t="shared" si="32"/>
        <v>0</v>
      </c>
      <c r="AK176" s="47">
        <f t="shared" si="32"/>
        <v>0</v>
      </c>
      <c r="AL176" s="47">
        <f t="shared" si="32"/>
        <v>0</v>
      </c>
      <c r="AM176" s="47">
        <f t="shared" si="32"/>
        <v>0</v>
      </c>
      <c r="AN176" s="47">
        <f t="shared" si="32"/>
        <v>0</v>
      </c>
    </row>
    <row r="177" spans="1:40" s="4" customFormat="1" ht="33" customHeight="1" x14ac:dyDescent="0.25">
      <c r="A177" s="88" t="s">
        <v>205</v>
      </c>
      <c r="B177" s="138" t="s">
        <v>351</v>
      </c>
      <c r="C177" s="137"/>
      <c r="D177" s="137"/>
      <c r="E177" s="137"/>
      <c r="F177" s="137"/>
      <c r="G177" s="8"/>
      <c r="H177" s="8">
        <f t="shared" si="37"/>
        <v>0</v>
      </c>
      <c r="I177" s="8"/>
      <c r="J177" s="8"/>
      <c r="K177" s="8"/>
      <c r="L177" s="8">
        <f t="shared" si="34"/>
        <v>0</v>
      </c>
      <c r="M177" s="8">
        <v>6604.1</v>
      </c>
      <c r="N177" s="8">
        <f t="shared" si="33"/>
        <v>0</v>
      </c>
      <c r="O177" s="8"/>
      <c r="P177" s="8"/>
      <c r="Q177" s="8"/>
      <c r="R177" s="8">
        <f t="shared" si="41"/>
        <v>6604.1</v>
      </c>
      <c r="S177" s="123">
        <f t="shared" si="39"/>
        <v>0</v>
      </c>
      <c r="T177" s="123">
        <f t="shared" si="39"/>
        <v>0</v>
      </c>
      <c r="U177" s="123">
        <f t="shared" si="39"/>
        <v>0</v>
      </c>
      <c r="V177" s="123">
        <f t="shared" si="39"/>
        <v>0</v>
      </c>
      <c r="W177" s="123">
        <f t="shared" si="39"/>
        <v>0</v>
      </c>
      <c r="X177" s="8"/>
      <c r="Y177" s="8">
        <f t="shared" si="40"/>
        <v>0</v>
      </c>
      <c r="Z177" s="12"/>
      <c r="AA177" s="12"/>
      <c r="AB177" s="8"/>
      <c r="AC177" s="8">
        <f t="shared" si="38"/>
        <v>0</v>
      </c>
      <c r="AD177" s="8">
        <f t="shared" si="31"/>
        <v>0</v>
      </c>
      <c r="AE177" s="8">
        <f t="shared" si="31"/>
        <v>0</v>
      </c>
      <c r="AF177" s="8">
        <f t="shared" si="31"/>
        <v>0</v>
      </c>
      <c r="AG177" s="8">
        <f t="shared" si="31"/>
        <v>0</v>
      </c>
      <c r="AH177" s="8">
        <f t="shared" si="30"/>
        <v>0</v>
      </c>
      <c r="AI177" s="46">
        <f t="shared" si="32"/>
        <v>-6604.1</v>
      </c>
      <c r="AJ177" s="46">
        <f t="shared" si="32"/>
        <v>0</v>
      </c>
      <c r="AK177" s="47">
        <f t="shared" si="32"/>
        <v>0</v>
      </c>
      <c r="AL177" s="47">
        <f t="shared" si="32"/>
        <v>0</v>
      </c>
      <c r="AM177" s="47">
        <f t="shared" si="32"/>
        <v>0</v>
      </c>
      <c r="AN177" s="47">
        <f t="shared" si="32"/>
        <v>-6604.1</v>
      </c>
    </row>
    <row r="178" spans="1:40" s="4" customFormat="1" ht="53.25" customHeight="1" x14ac:dyDescent="0.25">
      <c r="A178" s="88" t="s">
        <v>206</v>
      </c>
      <c r="B178" s="137" t="s">
        <v>82</v>
      </c>
      <c r="C178" s="137"/>
      <c r="D178" s="137"/>
      <c r="E178" s="137"/>
      <c r="F178" s="137"/>
      <c r="G178" s="8">
        <v>638.4</v>
      </c>
      <c r="H178" s="8">
        <f t="shared" si="37"/>
        <v>0</v>
      </c>
      <c r="I178" s="8"/>
      <c r="J178" s="8"/>
      <c r="K178" s="8"/>
      <c r="L178" s="8">
        <f t="shared" si="34"/>
        <v>638.4</v>
      </c>
      <c r="M178" s="8">
        <v>638.4</v>
      </c>
      <c r="N178" s="8">
        <f t="shared" si="33"/>
        <v>0</v>
      </c>
      <c r="O178" s="8"/>
      <c r="P178" s="8"/>
      <c r="Q178" s="8"/>
      <c r="R178" s="8">
        <f t="shared" si="41"/>
        <v>638.4</v>
      </c>
      <c r="S178" s="123">
        <f t="shared" si="39"/>
        <v>0</v>
      </c>
      <c r="T178" s="123">
        <f t="shared" si="39"/>
        <v>0</v>
      </c>
      <c r="U178" s="123">
        <f t="shared" si="39"/>
        <v>0</v>
      </c>
      <c r="V178" s="123">
        <f t="shared" si="39"/>
        <v>0</v>
      </c>
      <c r="W178" s="123">
        <f t="shared" si="39"/>
        <v>0</v>
      </c>
      <c r="X178" s="8">
        <v>638.4</v>
      </c>
      <c r="Y178" s="8">
        <f t="shared" si="40"/>
        <v>0</v>
      </c>
      <c r="Z178" s="12"/>
      <c r="AA178" s="12"/>
      <c r="AB178" s="8"/>
      <c r="AC178" s="8">
        <f t="shared" si="38"/>
        <v>638.4</v>
      </c>
      <c r="AD178" s="8">
        <f t="shared" si="31"/>
        <v>0</v>
      </c>
      <c r="AE178" s="8">
        <f t="shared" si="31"/>
        <v>0</v>
      </c>
      <c r="AF178" s="8">
        <f t="shared" si="31"/>
        <v>0</v>
      </c>
      <c r="AG178" s="8">
        <f t="shared" si="31"/>
        <v>0</v>
      </c>
      <c r="AH178" s="8">
        <f t="shared" si="30"/>
        <v>0</v>
      </c>
      <c r="AI178" s="46">
        <f t="shared" ref="AI178:AN221" si="42">X178-M178</f>
        <v>0</v>
      </c>
      <c r="AJ178" s="46">
        <f t="shared" si="42"/>
        <v>0</v>
      </c>
      <c r="AK178" s="47">
        <f t="shared" si="42"/>
        <v>0</v>
      </c>
      <c r="AL178" s="47">
        <f t="shared" si="42"/>
        <v>0</v>
      </c>
      <c r="AM178" s="47">
        <f t="shared" si="42"/>
        <v>0</v>
      </c>
      <c r="AN178" s="47">
        <f t="shared" si="42"/>
        <v>0</v>
      </c>
    </row>
    <row r="179" spans="1:40" s="4" customFormat="1" ht="42.75" customHeight="1" x14ac:dyDescent="0.25">
      <c r="A179" s="88" t="s">
        <v>207</v>
      </c>
      <c r="B179" s="138" t="s">
        <v>83</v>
      </c>
      <c r="C179" s="137"/>
      <c r="D179" s="137"/>
      <c r="E179" s="137"/>
      <c r="F179" s="137"/>
      <c r="G179" s="8">
        <v>3696</v>
      </c>
      <c r="H179" s="8">
        <f t="shared" si="37"/>
        <v>1997</v>
      </c>
      <c r="I179" s="8">
        <v>1997</v>
      </c>
      <c r="J179" s="8"/>
      <c r="K179" s="8"/>
      <c r="L179" s="8">
        <f t="shared" si="34"/>
        <v>5693</v>
      </c>
      <c r="M179" s="92">
        <v>4054</v>
      </c>
      <c r="N179" s="8">
        <f>O179+P179</f>
        <v>1997</v>
      </c>
      <c r="O179" s="8">
        <v>1997</v>
      </c>
      <c r="P179" s="8"/>
      <c r="Q179" s="8"/>
      <c r="R179" s="8">
        <f>M179+N179</f>
        <v>6051</v>
      </c>
      <c r="S179" s="123">
        <f t="shared" si="39"/>
        <v>0</v>
      </c>
      <c r="T179" s="123">
        <f t="shared" si="39"/>
        <v>0</v>
      </c>
      <c r="U179" s="123">
        <f t="shared" si="39"/>
        <v>0</v>
      </c>
      <c r="V179" s="123">
        <f t="shared" si="39"/>
        <v>0</v>
      </c>
      <c r="W179" s="123">
        <f t="shared" si="39"/>
        <v>0</v>
      </c>
      <c r="X179" s="8">
        <v>3696</v>
      </c>
      <c r="Y179" s="8">
        <f t="shared" si="40"/>
        <v>1997</v>
      </c>
      <c r="Z179" s="12">
        <v>1997</v>
      </c>
      <c r="AA179" s="12"/>
      <c r="AB179" s="8"/>
      <c r="AC179" s="8">
        <f>X179+Y179</f>
        <v>5693</v>
      </c>
      <c r="AD179" s="8">
        <f t="shared" si="31"/>
        <v>0</v>
      </c>
      <c r="AE179" s="8">
        <f t="shared" si="31"/>
        <v>0</v>
      </c>
      <c r="AF179" s="8">
        <f t="shared" si="31"/>
        <v>0</v>
      </c>
      <c r="AG179" s="8">
        <f t="shared" si="31"/>
        <v>0</v>
      </c>
      <c r="AH179" s="8">
        <f t="shared" si="30"/>
        <v>0</v>
      </c>
      <c r="AI179" s="46">
        <f t="shared" si="42"/>
        <v>-358</v>
      </c>
      <c r="AJ179" s="46">
        <f t="shared" si="42"/>
        <v>0</v>
      </c>
      <c r="AK179" s="47">
        <f t="shared" si="42"/>
        <v>0</v>
      </c>
      <c r="AL179" s="47">
        <f t="shared" si="42"/>
        <v>0</v>
      </c>
      <c r="AM179" s="47">
        <f t="shared" si="42"/>
        <v>0</v>
      </c>
      <c r="AN179" s="47">
        <f t="shared" si="42"/>
        <v>-358</v>
      </c>
    </row>
    <row r="180" spans="1:40" s="4" customFormat="1" ht="47.25" customHeight="1" x14ac:dyDescent="0.25">
      <c r="A180" s="139" t="s">
        <v>208</v>
      </c>
      <c r="B180" s="140" t="s">
        <v>84</v>
      </c>
      <c r="C180" s="137"/>
      <c r="D180" s="137"/>
      <c r="E180" s="137"/>
      <c r="F180" s="137"/>
      <c r="G180" s="8">
        <v>3000</v>
      </c>
      <c r="H180" s="8">
        <f t="shared" si="37"/>
        <v>0</v>
      </c>
      <c r="I180" s="8"/>
      <c r="J180" s="8"/>
      <c r="K180" s="8"/>
      <c r="L180" s="8">
        <f t="shared" si="34"/>
        <v>3000</v>
      </c>
      <c r="M180" s="55">
        <v>7736</v>
      </c>
      <c r="N180" s="8">
        <f t="shared" si="33"/>
        <v>0</v>
      </c>
      <c r="O180" s="8"/>
      <c r="P180" s="8"/>
      <c r="Q180" s="8"/>
      <c r="R180" s="8">
        <f t="shared" si="35"/>
        <v>7736</v>
      </c>
      <c r="S180" s="123">
        <f t="shared" si="39"/>
        <v>0</v>
      </c>
      <c r="T180" s="123">
        <f t="shared" si="39"/>
        <v>0</v>
      </c>
      <c r="U180" s="123">
        <f t="shared" si="39"/>
        <v>0</v>
      </c>
      <c r="V180" s="123">
        <f t="shared" si="39"/>
        <v>0</v>
      </c>
      <c r="W180" s="123">
        <f t="shared" si="39"/>
        <v>0</v>
      </c>
      <c r="X180" s="8">
        <v>3000</v>
      </c>
      <c r="Y180" s="8">
        <f>Z180+AA180</f>
        <v>0</v>
      </c>
      <c r="Z180" s="12"/>
      <c r="AA180" s="12"/>
      <c r="AB180" s="8"/>
      <c r="AC180" s="8">
        <f t="shared" si="38"/>
        <v>3000</v>
      </c>
      <c r="AD180" s="8">
        <f t="shared" si="31"/>
        <v>0</v>
      </c>
      <c r="AE180" s="8">
        <f t="shared" si="31"/>
        <v>0</v>
      </c>
      <c r="AF180" s="8">
        <f t="shared" si="31"/>
        <v>0</v>
      </c>
      <c r="AG180" s="8">
        <f t="shared" si="31"/>
        <v>0</v>
      </c>
      <c r="AH180" s="8">
        <f t="shared" si="30"/>
        <v>0</v>
      </c>
      <c r="AI180" s="46">
        <f t="shared" si="42"/>
        <v>-4736</v>
      </c>
      <c r="AJ180" s="46">
        <f t="shared" si="42"/>
        <v>0</v>
      </c>
      <c r="AK180" s="47">
        <f t="shared" si="42"/>
        <v>0</v>
      </c>
      <c r="AL180" s="47">
        <f t="shared" si="42"/>
        <v>0</v>
      </c>
      <c r="AM180" s="47">
        <f t="shared" si="42"/>
        <v>0</v>
      </c>
      <c r="AN180" s="47">
        <f t="shared" si="42"/>
        <v>-4736</v>
      </c>
    </row>
    <row r="181" spans="1:40" s="4" customFormat="1" ht="47.25" customHeight="1" x14ac:dyDescent="0.25">
      <c r="A181" s="139" t="s">
        <v>209</v>
      </c>
      <c r="B181" s="140" t="s">
        <v>352</v>
      </c>
      <c r="C181" s="137"/>
      <c r="D181" s="137"/>
      <c r="E181" s="137"/>
      <c r="F181" s="137"/>
      <c r="G181" s="8"/>
      <c r="H181" s="8">
        <f t="shared" si="37"/>
        <v>0</v>
      </c>
      <c r="I181" s="8"/>
      <c r="J181" s="8"/>
      <c r="K181" s="8"/>
      <c r="L181" s="8">
        <f t="shared" si="34"/>
        <v>0</v>
      </c>
      <c r="M181" s="8"/>
      <c r="N181" s="8">
        <f t="shared" si="33"/>
        <v>0</v>
      </c>
      <c r="O181" s="8"/>
      <c r="P181" s="8"/>
      <c r="Q181" s="8"/>
      <c r="R181" s="8">
        <f t="shared" si="35"/>
        <v>0</v>
      </c>
      <c r="S181" s="123">
        <f t="shared" si="39"/>
        <v>0</v>
      </c>
      <c r="T181" s="123">
        <f t="shared" si="39"/>
        <v>0</v>
      </c>
      <c r="U181" s="123">
        <f t="shared" si="39"/>
        <v>0</v>
      </c>
      <c r="V181" s="123">
        <f t="shared" si="39"/>
        <v>0</v>
      </c>
      <c r="W181" s="123">
        <f t="shared" si="39"/>
        <v>0</v>
      </c>
      <c r="X181" s="8"/>
      <c r="Y181" s="8">
        <f t="shared" si="40"/>
        <v>0</v>
      </c>
      <c r="Z181" s="12"/>
      <c r="AA181" s="12"/>
      <c r="AB181" s="8"/>
      <c r="AC181" s="8">
        <f t="shared" si="38"/>
        <v>0</v>
      </c>
      <c r="AD181" s="8">
        <f t="shared" si="31"/>
        <v>0</v>
      </c>
      <c r="AE181" s="8">
        <f t="shared" si="31"/>
        <v>0</v>
      </c>
      <c r="AF181" s="8">
        <f t="shared" si="31"/>
        <v>0</v>
      </c>
      <c r="AG181" s="8">
        <f t="shared" si="31"/>
        <v>0</v>
      </c>
      <c r="AH181" s="8">
        <f t="shared" si="30"/>
        <v>0</v>
      </c>
      <c r="AI181" s="46">
        <f t="shared" si="42"/>
        <v>0</v>
      </c>
      <c r="AJ181" s="46">
        <f t="shared" si="42"/>
        <v>0</v>
      </c>
      <c r="AK181" s="47">
        <f t="shared" si="42"/>
        <v>0</v>
      </c>
      <c r="AL181" s="47">
        <f t="shared" si="42"/>
        <v>0</v>
      </c>
      <c r="AM181" s="47">
        <f t="shared" si="42"/>
        <v>0</v>
      </c>
      <c r="AN181" s="47">
        <f t="shared" si="42"/>
        <v>0</v>
      </c>
    </row>
    <row r="182" spans="1:40" s="4" customFormat="1" ht="48" customHeight="1" x14ac:dyDescent="0.25">
      <c r="A182" s="88" t="s">
        <v>210</v>
      </c>
      <c r="B182" s="137" t="s">
        <v>353</v>
      </c>
      <c r="C182" s="137"/>
      <c r="D182" s="137"/>
      <c r="E182" s="137"/>
      <c r="F182" s="137"/>
      <c r="G182" s="8"/>
      <c r="H182" s="8">
        <f t="shared" si="37"/>
        <v>0</v>
      </c>
      <c r="I182" s="8"/>
      <c r="J182" s="8"/>
      <c r="K182" s="8"/>
      <c r="L182" s="8">
        <f t="shared" si="34"/>
        <v>0</v>
      </c>
      <c r="M182" s="93">
        <v>95740</v>
      </c>
      <c r="N182" s="8">
        <f t="shared" si="33"/>
        <v>0</v>
      </c>
      <c r="O182" s="8"/>
      <c r="P182" s="8"/>
      <c r="Q182" s="8"/>
      <c r="R182" s="8">
        <f t="shared" si="35"/>
        <v>95740</v>
      </c>
      <c r="S182" s="123">
        <f t="shared" si="39"/>
        <v>0</v>
      </c>
      <c r="T182" s="123">
        <f t="shared" si="39"/>
        <v>0</v>
      </c>
      <c r="U182" s="123">
        <f t="shared" si="39"/>
        <v>0</v>
      </c>
      <c r="V182" s="123">
        <f t="shared" si="39"/>
        <v>0</v>
      </c>
      <c r="W182" s="123">
        <f t="shared" si="39"/>
        <v>0</v>
      </c>
      <c r="X182" s="8"/>
      <c r="Y182" s="8">
        <f t="shared" si="40"/>
        <v>0</v>
      </c>
      <c r="Z182" s="12"/>
      <c r="AA182" s="12"/>
      <c r="AB182" s="8"/>
      <c r="AC182" s="8">
        <f t="shared" si="38"/>
        <v>0</v>
      </c>
      <c r="AD182" s="8">
        <f t="shared" si="31"/>
        <v>0</v>
      </c>
      <c r="AE182" s="8">
        <f t="shared" si="31"/>
        <v>0</v>
      </c>
      <c r="AF182" s="8">
        <f t="shared" si="31"/>
        <v>0</v>
      </c>
      <c r="AG182" s="8">
        <f t="shared" si="31"/>
        <v>0</v>
      </c>
      <c r="AH182" s="8">
        <f t="shared" si="30"/>
        <v>0</v>
      </c>
      <c r="AI182" s="46">
        <f t="shared" si="42"/>
        <v>-95740</v>
      </c>
      <c r="AJ182" s="46">
        <f t="shared" si="42"/>
        <v>0</v>
      </c>
      <c r="AK182" s="47">
        <f t="shared" si="42"/>
        <v>0</v>
      </c>
      <c r="AL182" s="47">
        <f t="shared" si="42"/>
        <v>0</v>
      </c>
      <c r="AM182" s="47">
        <f t="shared" si="42"/>
        <v>0</v>
      </c>
      <c r="AN182" s="47">
        <f t="shared" si="42"/>
        <v>-95740</v>
      </c>
    </row>
    <row r="183" spans="1:40" s="4" customFormat="1" ht="47.25" customHeight="1" x14ac:dyDescent="0.25">
      <c r="A183" s="88" t="s">
        <v>211</v>
      </c>
      <c r="B183" s="137" t="s">
        <v>354</v>
      </c>
      <c r="C183" s="137"/>
      <c r="D183" s="137"/>
      <c r="E183" s="137"/>
      <c r="F183" s="137"/>
      <c r="G183" s="8"/>
      <c r="H183" s="8">
        <f t="shared" si="37"/>
        <v>0</v>
      </c>
      <c r="I183" s="8"/>
      <c r="J183" s="8"/>
      <c r="K183" s="8"/>
      <c r="L183" s="8">
        <f t="shared" si="34"/>
        <v>0</v>
      </c>
      <c r="M183" s="93">
        <v>81490</v>
      </c>
      <c r="N183" s="8">
        <f t="shared" si="33"/>
        <v>0</v>
      </c>
      <c r="O183" s="8"/>
      <c r="P183" s="8"/>
      <c r="Q183" s="8"/>
      <c r="R183" s="8">
        <f t="shared" si="35"/>
        <v>81490</v>
      </c>
      <c r="S183" s="123">
        <f t="shared" si="39"/>
        <v>0</v>
      </c>
      <c r="T183" s="123">
        <f t="shared" si="39"/>
        <v>0</v>
      </c>
      <c r="U183" s="123">
        <f t="shared" si="39"/>
        <v>0</v>
      </c>
      <c r="V183" s="123">
        <f t="shared" si="39"/>
        <v>0</v>
      </c>
      <c r="W183" s="123">
        <f t="shared" si="39"/>
        <v>0</v>
      </c>
      <c r="X183" s="8"/>
      <c r="Y183" s="8">
        <f t="shared" si="40"/>
        <v>0</v>
      </c>
      <c r="Z183" s="12"/>
      <c r="AA183" s="12"/>
      <c r="AB183" s="8"/>
      <c r="AC183" s="8">
        <f t="shared" si="38"/>
        <v>0</v>
      </c>
      <c r="AD183" s="8">
        <f t="shared" si="31"/>
        <v>0</v>
      </c>
      <c r="AE183" s="8">
        <f t="shared" si="31"/>
        <v>0</v>
      </c>
      <c r="AF183" s="8">
        <f t="shared" si="31"/>
        <v>0</v>
      </c>
      <c r="AG183" s="8">
        <f t="shared" si="31"/>
        <v>0</v>
      </c>
      <c r="AH183" s="8">
        <f t="shared" si="30"/>
        <v>0</v>
      </c>
      <c r="AI183" s="46">
        <f t="shared" si="42"/>
        <v>-81490</v>
      </c>
      <c r="AJ183" s="46">
        <f t="shared" si="42"/>
        <v>0</v>
      </c>
      <c r="AK183" s="47">
        <f t="shared" si="42"/>
        <v>0</v>
      </c>
      <c r="AL183" s="47">
        <f t="shared" si="42"/>
        <v>0</v>
      </c>
      <c r="AM183" s="47">
        <f t="shared" si="42"/>
        <v>0</v>
      </c>
      <c r="AN183" s="47">
        <f t="shared" si="42"/>
        <v>-81490</v>
      </c>
    </row>
    <row r="184" spans="1:40" s="4" customFormat="1" ht="48.75" customHeight="1" x14ac:dyDescent="0.25">
      <c r="A184" s="88" t="s">
        <v>212</v>
      </c>
      <c r="B184" s="94" t="s">
        <v>459</v>
      </c>
      <c r="C184" s="91"/>
      <c r="D184" s="91"/>
      <c r="E184" s="91"/>
      <c r="F184" s="91"/>
      <c r="G184" s="8"/>
      <c r="H184" s="8">
        <f t="shared" si="37"/>
        <v>0</v>
      </c>
      <c r="I184" s="8">
        <v>0</v>
      </c>
      <c r="J184" s="8"/>
      <c r="K184" s="8"/>
      <c r="L184" s="8">
        <f t="shared" si="34"/>
        <v>0</v>
      </c>
      <c r="M184" s="93">
        <v>31142</v>
      </c>
      <c r="N184" s="8">
        <f t="shared" si="33"/>
        <v>0</v>
      </c>
      <c r="O184" s="8"/>
      <c r="P184" s="8"/>
      <c r="Q184" s="8"/>
      <c r="R184" s="8">
        <f t="shared" si="35"/>
        <v>31142</v>
      </c>
      <c r="S184" s="123">
        <f t="shared" si="39"/>
        <v>0</v>
      </c>
      <c r="T184" s="123">
        <f t="shared" si="39"/>
        <v>0</v>
      </c>
      <c r="U184" s="123">
        <f t="shared" si="39"/>
        <v>0</v>
      </c>
      <c r="V184" s="123">
        <f t="shared" si="39"/>
        <v>0</v>
      </c>
      <c r="W184" s="123">
        <f t="shared" si="39"/>
        <v>0</v>
      </c>
      <c r="X184" s="8"/>
      <c r="Y184" s="8">
        <f t="shared" si="40"/>
        <v>0</v>
      </c>
      <c r="Z184" s="12"/>
      <c r="AA184" s="12"/>
      <c r="AB184" s="8"/>
      <c r="AC184" s="8">
        <f t="shared" si="38"/>
        <v>0</v>
      </c>
      <c r="AD184" s="8">
        <f t="shared" si="31"/>
        <v>0</v>
      </c>
      <c r="AE184" s="8">
        <f t="shared" si="31"/>
        <v>0</v>
      </c>
      <c r="AF184" s="8">
        <f t="shared" si="31"/>
        <v>0</v>
      </c>
      <c r="AG184" s="8">
        <f t="shared" si="31"/>
        <v>0</v>
      </c>
      <c r="AH184" s="8">
        <f t="shared" si="30"/>
        <v>0</v>
      </c>
      <c r="AI184" s="46">
        <f t="shared" si="42"/>
        <v>-31142</v>
      </c>
      <c r="AJ184" s="46">
        <f t="shared" si="42"/>
        <v>0</v>
      </c>
      <c r="AK184" s="47">
        <f t="shared" si="42"/>
        <v>0</v>
      </c>
      <c r="AL184" s="47">
        <f t="shared" si="42"/>
        <v>0</v>
      </c>
      <c r="AM184" s="47">
        <f t="shared" si="42"/>
        <v>0</v>
      </c>
      <c r="AN184" s="47">
        <f t="shared" si="42"/>
        <v>-31142</v>
      </c>
    </row>
    <row r="185" spans="1:40" s="4" customFormat="1" ht="48.75" customHeight="1" x14ac:dyDescent="0.25">
      <c r="A185" s="88" t="s">
        <v>213</v>
      </c>
      <c r="B185" s="137" t="s">
        <v>85</v>
      </c>
      <c r="C185" s="137"/>
      <c r="D185" s="137"/>
      <c r="E185" s="137"/>
      <c r="F185" s="137"/>
      <c r="G185" s="8">
        <v>924.6</v>
      </c>
      <c r="H185" s="8">
        <f t="shared" si="37"/>
        <v>0</v>
      </c>
      <c r="I185" s="8"/>
      <c r="J185" s="8"/>
      <c r="K185" s="8"/>
      <c r="L185" s="8">
        <f t="shared" si="34"/>
        <v>924.6</v>
      </c>
      <c r="M185" s="92">
        <v>1036</v>
      </c>
      <c r="N185" s="8">
        <f t="shared" si="33"/>
        <v>0</v>
      </c>
      <c r="O185" s="8"/>
      <c r="P185" s="8"/>
      <c r="Q185" s="8"/>
      <c r="R185" s="8">
        <f t="shared" si="35"/>
        <v>1036</v>
      </c>
      <c r="S185" s="123">
        <f t="shared" si="39"/>
        <v>0</v>
      </c>
      <c r="T185" s="123">
        <f t="shared" si="39"/>
        <v>0</v>
      </c>
      <c r="U185" s="123">
        <f t="shared" si="39"/>
        <v>0</v>
      </c>
      <c r="V185" s="123">
        <f t="shared" si="39"/>
        <v>0</v>
      </c>
      <c r="W185" s="123">
        <f t="shared" si="39"/>
        <v>0</v>
      </c>
      <c r="X185" s="8">
        <v>924.6</v>
      </c>
      <c r="Y185" s="8">
        <f t="shared" si="40"/>
        <v>0</v>
      </c>
      <c r="Z185" s="12"/>
      <c r="AA185" s="12"/>
      <c r="AB185" s="8"/>
      <c r="AC185" s="8">
        <f>X185+Y185</f>
        <v>924.6</v>
      </c>
      <c r="AD185" s="8">
        <f t="shared" si="31"/>
        <v>0</v>
      </c>
      <c r="AE185" s="8">
        <f t="shared" si="31"/>
        <v>0</v>
      </c>
      <c r="AF185" s="8">
        <f t="shared" si="31"/>
        <v>0</v>
      </c>
      <c r="AG185" s="8">
        <f t="shared" si="31"/>
        <v>0</v>
      </c>
      <c r="AH185" s="8">
        <f t="shared" si="30"/>
        <v>0</v>
      </c>
      <c r="AI185" s="46">
        <f t="shared" si="42"/>
        <v>-111.39999999999998</v>
      </c>
      <c r="AJ185" s="46">
        <f t="shared" si="42"/>
        <v>0</v>
      </c>
      <c r="AK185" s="47">
        <f t="shared" si="42"/>
        <v>0</v>
      </c>
      <c r="AL185" s="47">
        <f t="shared" si="42"/>
        <v>0</v>
      </c>
      <c r="AM185" s="47">
        <f t="shared" si="42"/>
        <v>0</v>
      </c>
      <c r="AN185" s="47">
        <f t="shared" si="42"/>
        <v>-111.39999999999998</v>
      </c>
    </row>
    <row r="186" spans="1:40" s="4" customFormat="1" ht="46.5" customHeight="1" x14ac:dyDescent="0.25">
      <c r="A186" s="88" t="s">
        <v>214</v>
      </c>
      <c r="B186" s="137" t="s">
        <v>86</v>
      </c>
      <c r="C186" s="137"/>
      <c r="D186" s="137"/>
      <c r="E186" s="137"/>
      <c r="F186" s="137"/>
      <c r="G186" s="8">
        <v>57.9</v>
      </c>
      <c r="H186" s="8">
        <f t="shared" si="37"/>
        <v>0</v>
      </c>
      <c r="I186" s="8"/>
      <c r="J186" s="8"/>
      <c r="K186" s="8"/>
      <c r="L186" s="8">
        <f t="shared" si="34"/>
        <v>57.9</v>
      </c>
      <c r="M186" s="8">
        <v>55</v>
      </c>
      <c r="N186" s="8">
        <f>O186+P186</f>
        <v>0</v>
      </c>
      <c r="O186" s="8"/>
      <c r="P186" s="8"/>
      <c r="Q186" s="8"/>
      <c r="R186" s="8">
        <f>M186+N186</f>
        <v>55</v>
      </c>
      <c r="S186" s="123">
        <f t="shared" si="39"/>
        <v>0</v>
      </c>
      <c r="T186" s="123">
        <f t="shared" si="39"/>
        <v>0</v>
      </c>
      <c r="U186" s="123">
        <f t="shared" si="39"/>
        <v>0</v>
      </c>
      <c r="V186" s="123">
        <f t="shared" si="39"/>
        <v>0</v>
      </c>
      <c r="W186" s="123">
        <f t="shared" si="39"/>
        <v>0</v>
      </c>
      <c r="X186" s="8">
        <v>57.9</v>
      </c>
      <c r="Y186" s="8">
        <f t="shared" si="40"/>
        <v>0</v>
      </c>
      <c r="Z186" s="12"/>
      <c r="AA186" s="12"/>
      <c r="AB186" s="8"/>
      <c r="AC186" s="8">
        <f>X186+Y186</f>
        <v>57.9</v>
      </c>
      <c r="AD186" s="8">
        <f t="shared" si="31"/>
        <v>0</v>
      </c>
      <c r="AE186" s="8">
        <f t="shared" si="31"/>
        <v>0</v>
      </c>
      <c r="AF186" s="8">
        <f t="shared" si="31"/>
        <v>0</v>
      </c>
      <c r="AG186" s="8">
        <f t="shared" si="31"/>
        <v>0</v>
      </c>
      <c r="AH186" s="8">
        <f t="shared" si="30"/>
        <v>0</v>
      </c>
      <c r="AI186" s="46">
        <f t="shared" si="42"/>
        <v>2.8999999999999986</v>
      </c>
      <c r="AJ186" s="46">
        <f t="shared" si="42"/>
        <v>0</v>
      </c>
      <c r="AK186" s="47">
        <f t="shared" si="42"/>
        <v>0</v>
      </c>
      <c r="AL186" s="47">
        <f t="shared" si="42"/>
        <v>0</v>
      </c>
      <c r="AM186" s="47">
        <f t="shared" si="42"/>
        <v>0</v>
      </c>
      <c r="AN186" s="47">
        <f t="shared" si="42"/>
        <v>2.8999999999999986</v>
      </c>
    </row>
    <row r="187" spans="1:40" s="4" customFormat="1" ht="27" customHeight="1" x14ac:dyDescent="0.25">
      <c r="A187" s="88" t="s">
        <v>215</v>
      </c>
      <c r="B187" s="137" t="s">
        <v>355</v>
      </c>
      <c r="C187" s="137"/>
      <c r="D187" s="137"/>
      <c r="E187" s="137"/>
      <c r="F187" s="137"/>
      <c r="G187" s="8">
        <v>5087</v>
      </c>
      <c r="H187" s="8">
        <f t="shared" si="37"/>
        <v>0</v>
      </c>
      <c r="I187" s="8"/>
      <c r="J187" s="8"/>
      <c r="K187" s="8"/>
      <c r="L187" s="8">
        <f t="shared" si="34"/>
        <v>5087</v>
      </c>
      <c r="M187" s="8"/>
      <c r="N187" s="8">
        <f t="shared" si="33"/>
        <v>0</v>
      </c>
      <c r="O187" s="8"/>
      <c r="P187" s="8"/>
      <c r="Q187" s="8"/>
      <c r="R187" s="8">
        <f t="shared" si="35"/>
        <v>0</v>
      </c>
      <c r="S187" s="123">
        <f t="shared" si="39"/>
        <v>0</v>
      </c>
      <c r="T187" s="123">
        <f t="shared" si="39"/>
        <v>0</v>
      </c>
      <c r="U187" s="123">
        <f t="shared" si="39"/>
        <v>0</v>
      </c>
      <c r="V187" s="123">
        <f t="shared" si="39"/>
        <v>0</v>
      </c>
      <c r="W187" s="123">
        <f t="shared" si="39"/>
        <v>0</v>
      </c>
      <c r="X187" s="8">
        <v>5087</v>
      </c>
      <c r="Y187" s="8">
        <f t="shared" si="40"/>
        <v>0</v>
      </c>
      <c r="Z187" s="12"/>
      <c r="AA187" s="12"/>
      <c r="AB187" s="8"/>
      <c r="AC187" s="8">
        <f t="shared" si="38"/>
        <v>5087</v>
      </c>
      <c r="AD187" s="8">
        <f t="shared" si="31"/>
        <v>0</v>
      </c>
      <c r="AE187" s="8">
        <f t="shared" si="31"/>
        <v>0</v>
      </c>
      <c r="AF187" s="8">
        <f t="shared" si="31"/>
        <v>0</v>
      </c>
      <c r="AG187" s="8">
        <f t="shared" si="31"/>
        <v>0</v>
      </c>
      <c r="AH187" s="8">
        <f t="shared" si="30"/>
        <v>0</v>
      </c>
      <c r="AI187" s="46">
        <f t="shared" si="42"/>
        <v>5087</v>
      </c>
      <c r="AJ187" s="46">
        <f t="shared" si="42"/>
        <v>0</v>
      </c>
      <c r="AK187" s="47">
        <f t="shared" si="42"/>
        <v>0</v>
      </c>
      <c r="AL187" s="47">
        <f t="shared" si="42"/>
        <v>0</v>
      </c>
      <c r="AM187" s="47">
        <f t="shared" si="42"/>
        <v>0</v>
      </c>
      <c r="AN187" s="47">
        <f t="shared" si="42"/>
        <v>5087</v>
      </c>
    </row>
    <row r="188" spans="1:40" s="4" customFormat="1" ht="27" customHeight="1" x14ac:dyDescent="0.25">
      <c r="A188" s="88" t="s">
        <v>216</v>
      </c>
      <c r="B188" s="137" t="s">
        <v>87</v>
      </c>
      <c r="C188" s="137"/>
      <c r="D188" s="137"/>
      <c r="E188" s="137"/>
      <c r="F188" s="137"/>
      <c r="G188" s="8"/>
      <c r="H188" s="8">
        <f t="shared" si="37"/>
        <v>0</v>
      </c>
      <c r="I188" s="8"/>
      <c r="J188" s="8"/>
      <c r="K188" s="8"/>
      <c r="L188" s="8">
        <f t="shared" si="34"/>
        <v>0</v>
      </c>
      <c r="M188" s="8"/>
      <c r="N188" s="8">
        <f t="shared" si="33"/>
        <v>0</v>
      </c>
      <c r="O188" s="8"/>
      <c r="P188" s="8"/>
      <c r="Q188" s="8"/>
      <c r="R188" s="8">
        <f t="shared" si="35"/>
        <v>0</v>
      </c>
      <c r="S188" s="123">
        <f t="shared" si="39"/>
        <v>0</v>
      </c>
      <c r="T188" s="123">
        <f t="shared" si="39"/>
        <v>0</v>
      </c>
      <c r="U188" s="123">
        <f t="shared" si="39"/>
        <v>0</v>
      </c>
      <c r="V188" s="123">
        <f t="shared" si="39"/>
        <v>0</v>
      </c>
      <c r="W188" s="123">
        <f t="shared" si="39"/>
        <v>0</v>
      </c>
      <c r="X188" s="8"/>
      <c r="Y188" s="8">
        <f t="shared" si="40"/>
        <v>0</v>
      </c>
      <c r="Z188" s="12"/>
      <c r="AA188" s="12"/>
      <c r="AB188" s="8"/>
      <c r="AC188" s="8">
        <f t="shared" si="38"/>
        <v>0</v>
      </c>
      <c r="AD188" s="8">
        <f t="shared" si="31"/>
        <v>0</v>
      </c>
      <c r="AE188" s="8">
        <f t="shared" si="31"/>
        <v>0</v>
      </c>
      <c r="AF188" s="8">
        <f t="shared" si="31"/>
        <v>0</v>
      </c>
      <c r="AG188" s="8">
        <f t="shared" si="31"/>
        <v>0</v>
      </c>
      <c r="AH188" s="8">
        <f t="shared" si="30"/>
        <v>0</v>
      </c>
      <c r="AI188" s="46">
        <f t="shared" si="42"/>
        <v>0</v>
      </c>
      <c r="AJ188" s="46">
        <f t="shared" si="42"/>
        <v>0</v>
      </c>
      <c r="AK188" s="47">
        <f t="shared" si="42"/>
        <v>0</v>
      </c>
      <c r="AL188" s="47">
        <f t="shared" si="42"/>
        <v>0</v>
      </c>
      <c r="AM188" s="47">
        <f t="shared" si="42"/>
        <v>0</v>
      </c>
      <c r="AN188" s="47">
        <f t="shared" si="42"/>
        <v>0</v>
      </c>
    </row>
    <row r="189" spans="1:40" s="4" customFormat="1" ht="27" customHeight="1" x14ac:dyDescent="0.25">
      <c r="A189" s="88" t="s">
        <v>217</v>
      </c>
      <c r="B189" s="137" t="s">
        <v>88</v>
      </c>
      <c r="C189" s="137"/>
      <c r="D189" s="137"/>
      <c r="E189" s="137"/>
      <c r="F189" s="137"/>
      <c r="G189" s="8"/>
      <c r="H189" s="8">
        <f t="shared" si="37"/>
        <v>0</v>
      </c>
      <c r="I189" s="8"/>
      <c r="J189" s="8"/>
      <c r="K189" s="8"/>
      <c r="L189" s="8">
        <f t="shared" si="34"/>
        <v>0</v>
      </c>
      <c r="M189" s="8"/>
      <c r="N189" s="8">
        <f t="shared" si="33"/>
        <v>0</v>
      </c>
      <c r="O189" s="8"/>
      <c r="P189" s="8"/>
      <c r="Q189" s="8"/>
      <c r="R189" s="8">
        <f t="shared" si="35"/>
        <v>0</v>
      </c>
      <c r="S189" s="123">
        <f t="shared" si="39"/>
        <v>0</v>
      </c>
      <c r="T189" s="123">
        <f t="shared" si="39"/>
        <v>0</v>
      </c>
      <c r="U189" s="123">
        <f t="shared" si="39"/>
        <v>0</v>
      </c>
      <c r="V189" s="123">
        <f t="shared" si="39"/>
        <v>0</v>
      </c>
      <c r="W189" s="123">
        <f t="shared" si="39"/>
        <v>0</v>
      </c>
      <c r="X189" s="8"/>
      <c r="Y189" s="8">
        <f t="shared" si="40"/>
        <v>0</v>
      </c>
      <c r="Z189" s="12"/>
      <c r="AA189" s="12"/>
      <c r="AB189" s="8"/>
      <c r="AC189" s="8">
        <f t="shared" si="38"/>
        <v>0</v>
      </c>
      <c r="AD189" s="8">
        <f t="shared" si="31"/>
        <v>0</v>
      </c>
      <c r="AE189" s="8">
        <f t="shared" si="31"/>
        <v>0</v>
      </c>
      <c r="AF189" s="8">
        <f t="shared" si="31"/>
        <v>0</v>
      </c>
      <c r="AG189" s="8">
        <f t="shared" si="31"/>
        <v>0</v>
      </c>
      <c r="AH189" s="8">
        <f t="shared" si="30"/>
        <v>0</v>
      </c>
      <c r="AI189" s="46">
        <f t="shared" si="42"/>
        <v>0</v>
      </c>
      <c r="AJ189" s="46">
        <f t="shared" si="42"/>
        <v>0</v>
      </c>
      <c r="AK189" s="47">
        <f t="shared" si="42"/>
        <v>0</v>
      </c>
      <c r="AL189" s="47">
        <f t="shared" si="42"/>
        <v>0</v>
      </c>
      <c r="AM189" s="47">
        <f t="shared" si="42"/>
        <v>0</v>
      </c>
      <c r="AN189" s="47">
        <f t="shared" si="42"/>
        <v>0</v>
      </c>
    </row>
    <row r="190" spans="1:40" s="4" customFormat="1" ht="27" customHeight="1" x14ac:dyDescent="0.25">
      <c r="A190" s="88" t="s">
        <v>218</v>
      </c>
      <c r="B190" s="137" t="s">
        <v>89</v>
      </c>
      <c r="C190" s="137"/>
      <c r="D190" s="137"/>
      <c r="E190" s="137"/>
      <c r="F190" s="137"/>
      <c r="G190" s="8"/>
      <c r="H190" s="8">
        <f t="shared" si="37"/>
        <v>0</v>
      </c>
      <c r="I190" s="8"/>
      <c r="J190" s="8"/>
      <c r="K190" s="8"/>
      <c r="L190" s="8">
        <f t="shared" si="34"/>
        <v>0</v>
      </c>
      <c r="M190" s="8"/>
      <c r="N190" s="8">
        <f t="shared" si="33"/>
        <v>0</v>
      </c>
      <c r="O190" s="8"/>
      <c r="P190" s="8"/>
      <c r="Q190" s="8"/>
      <c r="R190" s="8">
        <f t="shared" si="35"/>
        <v>0</v>
      </c>
      <c r="S190" s="123">
        <f t="shared" si="39"/>
        <v>0</v>
      </c>
      <c r="T190" s="123">
        <f t="shared" si="39"/>
        <v>0</v>
      </c>
      <c r="U190" s="123">
        <f t="shared" si="39"/>
        <v>0</v>
      </c>
      <c r="V190" s="123">
        <f t="shared" si="39"/>
        <v>0</v>
      </c>
      <c r="W190" s="123">
        <f t="shared" si="39"/>
        <v>0</v>
      </c>
      <c r="X190" s="8"/>
      <c r="Y190" s="8">
        <f t="shared" si="40"/>
        <v>0</v>
      </c>
      <c r="Z190" s="12"/>
      <c r="AA190" s="12"/>
      <c r="AB190" s="8"/>
      <c r="AC190" s="8">
        <f t="shared" si="38"/>
        <v>0</v>
      </c>
      <c r="AD190" s="8">
        <f t="shared" si="31"/>
        <v>0</v>
      </c>
      <c r="AE190" s="8">
        <f t="shared" si="31"/>
        <v>0</v>
      </c>
      <c r="AF190" s="8">
        <f t="shared" si="31"/>
        <v>0</v>
      </c>
      <c r="AG190" s="8">
        <f t="shared" si="31"/>
        <v>0</v>
      </c>
      <c r="AH190" s="8">
        <f t="shared" si="30"/>
        <v>0</v>
      </c>
      <c r="AI190" s="46">
        <f t="shared" si="42"/>
        <v>0</v>
      </c>
      <c r="AJ190" s="46">
        <f t="shared" si="42"/>
        <v>0</v>
      </c>
      <c r="AK190" s="47">
        <f t="shared" si="42"/>
        <v>0</v>
      </c>
      <c r="AL190" s="47">
        <f t="shared" si="42"/>
        <v>0</v>
      </c>
      <c r="AM190" s="47">
        <f t="shared" si="42"/>
        <v>0</v>
      </c>
      <c r="AN190" s="47">
        <f t="shared" si="42"/>
        <v>0</v>
      </c>
    </row>
    <row r="191" spans="1:40" s="4" customFormat="1" ht="27" customHeight="1" x14ac:dyDescent="0.25">
      <c r="A191" s="88"/>
      <c r="B191" s="137"/>
      <c r="C191" s="137"/>
      <c r="D191" s="137"/>
      <c r="E191" s="137"/>
      <c r="F191" s="137"/>
      <c r="G191" s="8"/>
      <c r="H191" s="8"/>
      <c r="I191" s="8"/>
      <c r="J191" s="8"/>
      <c r="K191" s="8"/>
      <c r="L191" s="8"/>
      <c r="M191" s="8"/>
      <c r="N191" s="8"/>
      <c r="O191" s="8"/>
      <c r="P191" s="8"/>
      <c r="Q191" s="8"/>
      <c r="R191" s="8"/>
      <c r="S191" s="123"/>
      <c r="T191" s="123"/>
      <c r="U191" s="123"/>
      <c r="V191" s="123"/>
      <c r="W191" s="123"/>
      <c r="X191" s="8"/>
      <c r="Y191" s="8"/>
      <c r="Z191" s="12"/>
      <c r="AA191" s="12"/>
      <c r="AB191" s="8"/>
      <c r="AC191" s="8"/>
      <c r="AD191" s="8"/>
      <c r="AE191" s="8"/>
      <c r="AF191" s="8"/>
      <c r="AG191" s="8"/>
      <c r="AH191" s="8"/>
      <c r="AI191" s="46"/>
      <c r="AJ191" s="46"/>
      <c r="AK191" s="47"/>
      <c r="AL191" s="47"/>
      <c r="AM191" s="47"/>
      <c r="AN191" s="47"/>
    </row>
    <row r="192" spans="1:40" s="4" customFormat="1" ht="27" customHeight="1" x14ac:dyDescent="0.25">
      <c r="A192" s="88" t="s">
        <v>219</v>
      </c>
      <c r="B192" s="137" t="s">
        <v>80</v>
      </c>
      <c r="C192" s="137"/>
      <c r="D192" s="137"/>
      <c r="E192" s="137"/>
      <c r="F192" s="137"/>
      <c r="G192" s="8"/>
      <c r="H192" s="8">
        <f t="shared" si="37"/>
        <v>1000</v>
      </c>
      <c r="I192" s="8">
        <v>1000</v>
      </c>
      <c r="J192" s="8"/>
      <c r="K192" s="8"/>
      <c r="L192" s="8">
        <f t="shared" si="34"/>
        <v>1000</v>
      </c>
      <c r="M192" s="8">
        <v>0</v>
      </c>
      <c r="N192" s="8">
        <f t="shared" si="33"/>
        <v>1000</v>
      </c>
      <c r="O192" s="8">
        <v>1000</v>
      </c>
      <c r="P192" s="8"/>
      <c r="Q192" s="8"/>
      <c r="R192" s="8">
        <f t="shared" si="35"/>
        <v>1000</v>
      </c>
      <c r="S192" s="123">
        <f t="shared" si="39"/>
        <v>0</v>
      </c>
      <c r="T192" s="123">
        <f t="shared" si="39"/>
        <v>0</v>
      </c>
      <c r="U192" s="123">
        <f t="shared" si="39"/>
        <v>0</v>
      </c>
      <c r="V192" s="123">
        <f t="shared" si="39"/>
        <v>0</v>
      </c>
      <c r="W192" s="123">
        <f t="shared" si="39"/>
        <v>0</v>
      </c>
      <c r="X192" s="8"/>
      <c r="Y192" s="8">
        <f t="shared" si="40"/>
        <v>1000</v>
      </c>
      <c r="Z192" s="12">
        <v>1000</v>
      </c>
      <c r="AA192" s="12"/>
      <c r="AB192" s="8"/>
      <c r="AC192" s="8">
        <f t="shared" si="38"/>
        <v>1000</v>
      </c>
      <c r="AD192" s="8">
        <f t="shared" si="31"/>
        <v>0</v>
      </c>
      <c r="AE192" s="8">
        <f t="shared" si="31"/>
        <v>0</v>
      </c>
      <c r="AF192" s="8">
        <f t="shared" si="31"/>
        <v>0</v>
      </c>
      <c r="AG192" s="8">
        <f t="shared" si="31"/>
        <v>0</v>
      </c>
      <c r="AH192" s="8">
        <f t="shared" si="31"/>
        <v>0</v>
      </c>
      <c r="AI192" s="46">
        <f t="shared" si="42"/>
        <v>0</v>
      </c>
      <c r="AJ192" s="46">
        <f t="shared" si="42"/>
        <v>0</v>
      </c>
      <c r="AK192" s="47">
        <f t="shared" si="42"/>
        <v>0</v>
      </c>
      <c r="AL192" s="47">
        <f t="shared" si="42"/>
        <v>0</v>
      </c>
      <c r="AM192" s="47">
        <f t="shared" si="42"/>
        <v>0</v>
      </c>
      <c r="AN192" s="47">
        <f t="shared" si="42"/>
        <v>0</v>
      </c>
    </row>
    <row r="193" spans="1:40" s="4" customFormat="1" ht="27" customHeight="1" x14ac:dyDescent="0.25">
      <c r="A193" s="88" t="s">
        <v>220</v>
      </c>
      <c r="B193" s="137" t="s">
        <v>356</v>
      </c>
      <c r="C193" s="137"/>
      <c r="D193" s="137"/>
      <c r="E193" s="137"/>
      <c r="F193" s="137"/>
      <c r="G193" s="8"/>
      <c r="H193" s="8">
        <f t="shared" si="37"/>
        <v>800</v>
      </c>
      <c r="I193" s="8">
        <v>800</v>
      </c>
      <c r="J193" s="8"/>
      <c r="K193" s="8"/>
      <c r="L193" s="8">
        <f t="shared" si="34"/>
        <v>800</v>
      </c>
      <c r="M193" s="8">
        <v>0</v>
      </c>
      <c r="N193" s="8">
        <f t="shared" si="33"/>
        <v>800</v>
      </c>
      <c r="O193" s="8">
        <v>800</v>
      </c>
      <c r="P193" s="8"/>
      <c r="Q193" s="8"/>
      <c r="R193" s="8">
        <f t="shared" si="35"/>
        <v>800</v>
      </c>
      <c r="S193" s="123">
        <f t="shared" si="39"/>
        <v>0</v>
      </c>
      <c r="T193" s="123">
        <f t="shared" si="39"/>
        <v>0</v>
      </c>
      <c r="U193" s="123">
        <f t="shared" si="39"/>
        <v>0</v>
      </c>
      <c r="V193" s="123">
        <f t="shared" si="39"/>
        <v>0</v>
      </c>
      <c r="W193" s="123">
        <f t="shared" si="39"/>
        <v>0</v>
      </c>
      <c r="X193" s="8"/>
      <c r="Y193" s="8">
        <f t="shared" si="40"/>
        <v>800</v>
      </c>
      <c r="Z193" s="12">
        <v>800</v>
      </c>
      <c r="AA193" s="12"/>
      <c r="AB193" s="8"/>
      <c r="AC193" s="8">
        <f t="shared" si="38"/>
        <v>800</v>
      </c>
      <c r="AD193" s="8">
        <f t="shared" ref="AD193:AH243" si="43">X193-G193</f>
        <v>0</v>
      </c>
      <c r="AE193" s="8">
        <f t="shared" si="43"/>
        <v>0</v>
      </c>
      <c r="AF193" s="8">
        <f t="shared" si="43"/>
        <v>0</v>
      </c>
      <c r="AG193" s="8">
        <f t="shared" si="43"/>
        <v>0</v>
      </c>
      <c r="AH193" s="8">
        <f t="shared" si="43"/>
        <v>0</v>
      </c>
      <c r="AI193" s="46">
        <f t="shared" si="42"/>
        <v>0</v>
      </c>
      <c r="AJ193" s="46">
        <f t="shared" si="42"/>
        <v>0</v>
      </c>
      <c r="AK193" s="47">
        <f t="shared" si="42"/>
        <v>0</v>
      </c>
      <c r="AL193" s="47">
        <f t="shared" si="42"/>
        <v>0</v>
      </c>
      <c r="AM193" s="47">
        <f t="shared" si="42"/>
        <v>0</v>
      </c>
      <c r="AN193" s="47">
        <f t="shared" si="42"/>
        <v>0</v>
      </c>
    </row>
    <row r="194" spans="1:40" s="4" customFormat="1" ht="68.25" customHeight="1" x14ac:dyDescent="0.25">
      <c r="A194" s="88" t="s">
        <v>221</v>
      </c>
      <c r="B194" s="137" t="s">
        <v>357</v>
      </c>
      <c r="C194" s="137"/>
      <c r="D194" s="137"/>
      <c r="E194" s="137"/>
      <c r="F194" s="137"/>
      <c r="G194" s="8"/>
      <c r="H194" s="8">
        <f t="shared" si="37"/>
        <v>300</v>
      </c>
      <c r="I194" s="8">
        <v>300</v>
      </c>
      <c r="J194" s="8"/>
      <c r="K194" s="8"/>
      <c r="L194" s="8">
        <f t="shared" si="34"/>
        <v>300</v>
      </c>
      <c r="M194" s="8">
        <v>0</v>
      </c>
      <c r="N194" s="8">
        <f t="shared" si="33"/>
        <v>300</v>
      </c>
      <c r="O194" s="8">
        <v>300</v>
      </c>
      <c r="P194" s="8"/>
      <c r="Q194" s="8"/>
      <c r="R194" s="8">
        <f t="shared" si="35"/>
        <v>300</v>
      </c>
      <c r="S194" s="123">
        <f t="shared" si="39"/>
        <v>0</v>
      </c>
      <c r="T194" s="123">
        <f t="shared" si="39"/>
        <v>0</v>
      </c>
      <c r="U194" s="123">
        <f t="shared" si="39"/>
        <v>0</v>
      </c>
      <c r="V194" s="123">
        <f t="shared" si="39"/>
        <v>0</v>
      </c>
      <c r="W194" s="123">
        <f t="shared" si="39"/>
        <v>0</v>
      </c>
      <c r="X194" s="8"/>
      <c r="Y194" s="8">
        <f t="shared" si="40"/>
        <v>300</v>
      </c>
      <c r="Z194" s="12">
        <v>300</v>
      </c>
      <c r="AA194" s="12"/>
      <c r="AB194" s="8"/>
      <c r="AC194" s="8">
        <f t="shared" si="38"/>
        <v>300</v>
      </c>
      <c r="AD194" s="8">
        <f t="shared" si="43"/>
        <v>0</v>
      </c>
      <c r="AE194" s="8">
        <f t="shared" si="43"/>
        <v>0</v>
      </c>
      <c r="AF194" s="8">
        <f t="shared" si="43"/>
        <v>0</v>
      </c>
      <c r="AG194" s="8">
        <f t="shared" si="43"/>
        <v>0</v>
      </c>
      <c r="AH194" s="8">
        <f t="shared" si="43"/>
        <v>0</v>
      </c>
      <c r="AI194" s="46">
        <f t="shared" si="42"/>
        <v>0</v>
      </c>
      <c r="AJ194" s="46">
        <f t="shared" si="42"/>
        <v>0</v>
      </c>
      <c r="AK194" s="47">
        <f t="shared" si="42"/>
        <v>0</v>
      </c>
      <c r="AL194" s="47">
        <f t="shared" si="42"/>
        <v>0</v>
      </c>
      <c r="AM194" s="47">
        <f t="shared" si="42"/>
        <v>0</v>
      </c>
      <c r="AN194" s="47">
        <f t="shared" si="42"/>
        <v>0</v>
      </c>
    </row>
    <row r="195" spans="1:40" s="4" customFormat="1" ht="48.75" customHeight="1" x14ac:dyDescent="0.25">
      <c r="A195" s="152" t="s">
        <v>222</v>
      </c>
      <c r="B195" s="153" t="s">
        <v>358</v>
      </c>
      <c r="C195" s="91"/>
      <c r="D195" s="91"/>
      <c r="E195" s="91"/>
      <c r="F195" s="91"/>
      <c r="G195" s="8">
        <v>22589</v>
      </c>
      <c r="H195" s="8">
        <f t="shared" si="37"/>
        <v>16872.0149999936</v>
      </c>
      <c r="I195" s="8">
        <v>14641.36</v>
      </c>
      <c r="J195" s="8">
        <v>2230.6549999936001</v>
      </c>
      <c r="K195" s="8"/>
      <c r="L195" s="8">
        <f t="shared" si="34"/>
        <v>39461.014999993597</v>
      </c>
      <c r="M195" s="8">
        <f>22589+13569.21+80155.2</f>
        <v>116313.41</v>
      </c>
      <c r="N195" s="8">
        <f t="shared" si="33"/>
        <v>3836</v>
      </c>
      <c r="O195" s="8">
        <v>3836</v>
      </c>
      <c r="P195" s="8"/>
      <c r="Q195" s="8"/>
      <c r="R195" s="8">
        <f t="shared" si="35"/>
        <v>120149.41</v>
      </c>
      <c r="S195" s="123">
        <f t="shared" si="39"/>
        <v>59133.41</v>
      </c>
      <c r="T195" s="123">
        <f t="shared" si="39"/>
        <v>-13036.0149999936</v>
      </c>
      <c r="U195" s="123">
        <f t="shared" si="39"/>
        <v>-10805.36</v>
      </c>
      <c r="V195" s="123">
        <f t="shared" si="39"/>
        <v>-2230.6549999936001</v>
      </c>
      <c r="W195" s="123">
        <f t="shared" si="39"/>
        <v>0</v>
      </c>
      <c r="X195" s="151">
        <f>22589+13569.21+80155.2-34591</f>
        <v>81722.41</v>
      </c>
      <c r="Y195" s="8">
        <f t="shared" si="40"/>
        <v>3836</v>
      </c>
      <c r="Z195" s="12">
        <v>3836</v>
      </c>
      <c r="AA195" s="12"/>
      <c r="AB195" s="8"/>
      <c r="AC195" s="8">
        <f>X195+Y195</f>
        <v>85558.41</v>
      </c>
      <c r="AD195" s="8">
        <f>X195-G195</f>
        <v>59133.41</v>
      </c>
      <c r="AE195" s="8">
        <f t="shared" si="43"/>
        <v>-13036.0149999936</v>
      </c>
      <c r="AF195" s="8">
        <f t="shared" si="43"/>
        <v>-10805.36</v>
      </c>
      <c r="AG195" s="8">
        <f t="shared" si="43"/>
        <v>-2230.6549999936001</v>
      </c>
      <c r="AH195" s="8">
        <f t="shared" si="43"/>
        <v>0</v>
      </c>
      <c r="AI195" s="47">
        <f t="shared" si="42"/>
        <v>-34591</v>
      </c>
      <c r="AJ195" s="47">
        <f t="shared" si="42"/>
        <v>0</v>
      </c>
      <c r="AK195" s="47">
        <f t="shared" si="42"/>
        <v>0</v>
      </c>
      <c r="AL195" s="47">
        <f t="shared" si="42"/>
        <v>0</v>
      </c>
      <c r="AM195" s="47">
        <f t="shared" si="42"/>
        <v>0</v>
      </c>
      <c r="AN195" s="47">
        <f t="shared" si="42"/>
        <v>-34591</v>
      </c>
    </row>
    <row r="196" spans="1:40" s="4" customFormat="1" ht="48.75" customHeight="1" x14ac:dyDescent="0.25">
      <c r="A196" s="88" t="s">
        <v>223</v>
      </c>
      <c r="B196" s="162" t="s">
        <v>359</v>
      </c>
      <c r="C196" s="91"/>
      <c r="D196" s="91"/>
      <c r="E196" s="91"/>
      <c r="F196" s="91"/>
      <c r="G196" s="8"/>
      <c r="H196" s="8">
        <f t="shared" si="37"/>
        <v>5000</v>
      </c>
      <c r="I196" s="8">
        <v>5000</v>
      </c>
      <c r="J196" s="8"/>
      <c r="K196" s="8"/>
      <c r="L196" s="8">
        <f t="shared" si="34"/>
        <v>5000</v>
      </c>
      <c r="M196" s="8"/>
      <c r="N196" s="8">
        <f t="shared" si="33"/>
        <v>5500</v>
      </c>
      <c r="O196" s="8">
        <v>5500</v>
      </c>
      <c r="P196" s="8"/>
      <c r="Q196" s="8"/>
      <c r="R196" s="8">
        <f t="shared" si="35"/>
        <v>5500</v>
      </c>
      <c r="S196" s="123">
        <f t="shared" si="39"/>
        <v>0</v>
      </c>
      <c r="T196" s="123">
        <f t="shared" si="39"/>
        <v>500</v>
      </c>
      <c r="U196" s="123">
        <f t="shared" si="39"/>
        <v>500</v>
      </c>
      <c r="V196" s="123">
        <f t="shared" si="39"/>
        <v>0</v>
      </c>
      <c r="W196" s="123">
        <f t="shared" si="39"/>
        <v>0</v>
      </c>
      <c r="X196" s="8"/>
      <c r="Y196" s="8">
        <f t="shared" si="40"/>
        <v>5500</v>
      </c>
      <c r="Z196" s="12">
        <v>5500</v>
      </c>
      <c r="AA196" s="12"/>
      <c r="AB196" s="8"/>
      <c r="AC196" s="8">
        <f t="shared" si="38"/>
        <v>5500</v>
      </c>
      <c r="AD196" s="8">
        <f t="shared" si="43"/>
        <v>0</v>
      </c>
      <c r="AE196" s="8">
        <f t="shared" si="43"/>
        <v>500</v>
      </c>
      <c r="AF196" s="8">
        <f t="shared" si="43"/>
        <v>500</v>
      </c>
      <c r="AG196" s="8">
        <f t="shared" si="43"/>
        <v>0</v>
      </c>
      <c r="AH196" s="8">
        <f t="shared" si="43"/>
        <v>0</v>
      </c>
      <c r="AI196" s="47">
        <f t="shared" si="42"/>
        <v>0</v>
      </c>
      <c r="AJ196" s="47">
        <f t="shared" si="42"/>
        <v>0</v>
      </c>
      <c r="AK196" s="47">
        <f t="shared" si="42"/>
        <v>0</v>
      </c>
      <c r="AL196" s="47">
        <f t="shared" si="42"/>
        <v>0</v>
      </c>
      <c r="AM196" s="47">
        <f t="shared" si="42"/>
        <v>0</v>
      </c>
      <c r="AN196" s="47">
        <f t="shared" si="42"/>
        <v>0</v>
      </c>
    </row>
    <row r="197" spans="1:40" s="4" customFormat="1" ht="48.75" customHeight="1" x14ac:dyDescent="0.25">
      <c r="A197" s="88" t="s">
        <v>224</v>
      </c>
      <c r="B197" s="95" t="s">
        <v>360</v>
      </c>
      <c r="C197" s="91"/>
      <c r="D197" s="91"/>
      <c r="E197" s="91"/>
      <c r="F197" s="91"/>
      <c r="G197" s="8"/>
      <c r="H197" s="8">
        <f t="shared" si="37"/>
        <v>4400</v>
      </c>
      <c r="I197" s="8">
        <v>4400</v>
      </c>
      <c r="J197" s="8"/>
      <c r="K197" s="8"/>
      <c r="L197" s="8">
        <f t="shared" si="34"/>
        <v>4400</v>
      </c>
      <c r="M197" s="8"/>
      <c r="N197" s="8">
        <f t="shared" si="33"/>
        <v>4400</v>
      </c>
      <c r="O197" s="8">
        <v>4400</v>
      </c>
      <c r="P197" s="8"/>
      <c r="Q197" s="8"/>
      <c r="R197" s="8">
        <f t="shared" si="35"/>
        <v>4400</v>
      </c>
      <c r="S197" s="123">
        <f t="shared" si="39"/>
        <v>0</v>
      </c>
      <c r="T197" s="123">
        <f t="shared" si="39"/>
        <v>0</v>
      </c>
      <c r="U197" s="123">
        <f t="shared" si="39"/>
        <v>0</v>
      </c>
      <c r="V197" s="123">
        <f t="shared" si="39"/>
        <v>0</v>
      </c>
      <c r="W197" s="123">
        <f t="shared" si="39"/>
        <v>0</v>
      </c>
      <c r="X197" s="8"/>
      <c r="Y197" s="8">
        <f>Z197+AA197</f>
        <v>4400</v>
      </c>
      <c r="Z197" s="12">
        <v>4400</v>
      </c>
      <c r="AA197" s="12"/>
      <c r="AB197" s="8"/>
      <c r="AC197" s="8">
        <f t="shared" si="38"/>
        <v>4400</v>
      </c>
      <c r="AD197" s="8">
        <f t="shared" si="43"/>
        <v>0</v>
      </c>
      <c r="AE197" s="8">
        <f t="shared" si="43"/>
        <v>0</v>
      </c>
      <c r="AF197" s="8">
        <f t="shared" si="43"/>
        <v>0</v>
      </c>
      <c r="AG197" s="8">
        <f t="shared" si="43"/>
        <v>0</v>
      </c>
      <c r="AH197" s="8">
        <f t="shared" si="43"/>
        <v>0</v>
      </c>
      <c r="AI197" s="47">
        <f t="shared" si="42"/>
        <v>0</v>
      </c>
      <c r="AJ197" s="47">
        <f t="shared" si="42"/>
        <v>0</v>
      </c>
      <c r="AK197" s="47">
        <f t="shared" si="42"/>
        <v>0</v>
      </c>
      <c r="AL197" s="47">
        <f t="shared" si="42"/>
        <v>0</v>
      </c>
      <c r="AM197" s="47">
        <f t="shared" si="42"/>
        <v>0</v>
      </c>
      <c r="AN197" s="47">
        <f t="shared" si="42"/>
        <v>0</v>
      </c>
    </row>
    <row r="198" spans="1:40" s="4" customFormat="1" ht="48.75" customHeight="1" x14ac:dyDescent="0.25">
      <c r="A198" s="88" t="s">
        <v>225</v>
      </c>
      <c r="B198" s="95" t="s">
        <v>361</v>
      </c>
      <c r="C198" s="91"/>
      <c r="D198" s="91"/>
      <c r="E198" s="91"/>
      <c r="F198" s="91"/>
      <c r="G198" s="8"/>
      <c r="H198" s="8">
        <f t="shared" si="37"/>
        <v>1080</v>
      </c>
      <c r="I198" s="8">
        <v>1080</v>
      </c>
      <c r="J198" s="8"/>
      <c r="K198" s="8"/>
      <c r="L198" s="8">
        <f t="shared" si="34"/>
        <v>1080</v>
      </c>
      <c r="M198" s="8"/>
      <c r="N198" s="8">
        <f t="shared" si="33"/>
        <v>1080</v>
      </c>
      <c r="O198" s="8">
        <v>1080</v>
      </c>
      <c r="P198" s="8"/>
      <c r="Q198" s="8"/>
      <c r="R198" s="8">
        <f t="shared" si="35"/>
        <v>1080</v>
      </c>
      <c r="S198" s="123">
        <f t="shared" si="39"/>
        <v>0</v>
      </c>
      <c r="T198" s="123">
        <f t="shared" si="39"/>
        <v>0</v>
      </c>
      <c r="U198" s="123">
        <f t="shared" si="39"/>
        <v>0</v>
      </c>
      <c r="V198" s="123">
        <f t="shared" si="39"/>
        <v>0</v>
      </c>
      <c r="W198" s="123">
        <f t="shared" si="39"/>
        <v>0</v>
      </c>
      <c r="X198" s="8"/>
      <c r="Y198" s="8">
        <f>Z198+AA198</f>
        <v>1080</v>
      </c>
      <c r="Z198" s="12">
        <v>1080</v>
      </c>
      <c r="AA198" s="12"/>
      <c r="AB198" s="8"/>
      <c r="AC198" s="8">
        <f t="shared" si="38"/>
        <v>1080</v>
      </c>
      <c r="AD198" s="8">
        <f t="shared" si="43"/>
        <v>0</v>
      </c>
      <c r="AE198" s="8">
        <f t="shared" si="43"/>
        <v>0</v>
      </c>
      <c r="AF198" s="8">
        <f t="shared" si="43"/>
        <v>0</v>
      </c>
      <c r="AG198" s="8">
        <f t="shared" si="43"/>
        <v>0</v>
      </c>
      <c r="AH198" s="8">
        <f t="shared" si="43"/>
        <v>0</v>
      </c>
      <c r="AI198" s="47">
        <f t="shared" si="42"/>
        <v>0</v>
      </c>
      <c r="AJ198" s="47">
        <f t="shared" si="42"/>
        <v>0</v>
      </c>
      <c r="AK198" s="47">
        <f t="shared" si="42"/>
        <v>0</v>
      </c>
      <c r="AL198" s="47">
        <f t="shared" si="42"/>
        <v>0</v>
      </c>
      <c r="AM198" s="47">
        <f t="shared" si="42"/>
        <v>0</v>
      </c>
      <c r="AN198" s="47">
        <f t="shared" si="42"/>
        <v>0</v>
      </c>
    </row>
    <row r="199" spans="1:40" s="4" customFormat="1" ht="48.75" customHeight="1" x14ac:dyDescent="0.25">
      <c r="A199" s="88" t="s">
        <v>226</v>
      </c>
      <c r="B199" s="95" t="s">
        <v>362</v>
      </c>
      <c r="C199" s="91"/>
      <c r="D199" s="91"/>
      <c r="E199" s="91"/>
      <c r="F199" s="91"/>
      <c r="G199" s="8"/>
      <c r="H199" s="8">
        <f t="shared" si="37"/>
        <v>0</v>
      </c>
      <c r="I199" s="8"/>
      <c r="J199" s="8"/>
      <c r="K199" s="8"/>
      <c r="L199" s="8">
        <f t="shared" si="34"/>
        <v>0</v>
      </c>
      <c r="M199" s="8"/>
      <c r="N199" s="8">
        <f t="shared" si="33"/>
        <v>0</v>
      </c>
      <c r="O199" s="8"/>
      <c r="P199" s="8"/>
      <c r="Q199" s="8"/>
      <c r="R199" s="8">
        <f t="shared" si="35"/>
        <v>0</v>
      </c>
      <c r="S199" s="123">
        <f t="shared" si="39"/>
        <v>0</v>
      </c>
      <c r="T199" s="123">
        <f t="shared" si="39"/>
        <v>0</v>
      </c>
      <c r="U199" s="123">
        <f t="shared" si="39"/>
        <v>0</v>
      </c>
      <c r="V199" s="123">
        <f t="shared" si="39"/>
        <v>0</v>
      </c>
      <c r="W199" s="123">
        <f t="shared" si="39"/>
        <v>0</v>
      </c>
      <c r="X199" s="8"/>
      <c r="Y199" s="8">
        <f t="shared" si="40"/>
        <v>0</v>
      </c>
      <c r="Z199" s="12"/>
      <c r="AA199" s="12"/>
      <c r="AB199" s="8"/>
      <c r="AC199" s="8">
        <f t="shared" si="38"/>
        <v>0</v>
      </c>
      <c r="AD199" s="8">
        <f t="shared" si="43"/>
        <v>0</v>
      </c>
      <c r="AE199" s="8">
        <f t="shared" si="43"/>
        <v>0</v>
      </c>
      <c r="AF199" s="8">
        <f t="shared" si="43"/>
        <v>0</v>
      </c>
      <c r="AG199" s="8">
        <f t="shared" si="43"/>
        <v>0</v>
      </c>
      <c r="AH199" s="8">
        <f t="shared" si="43"/>
        <v>0</v>
      </c>
      <c r="AI199" s="47">
        <f t="shared" si="42"/>
        <v>0</v>
      </c>
      <c r="AJ199" s="47">
        <f t="shared" si="42"/>
        <v>0</v>
      </c>
      <c r="AK199" s="47">
        <f t="shared" si="42"/>
        <v>0</v>
      </c>
      <c r="AL199" s="47">
        <f t="shared" si="42"/>
        <v>0</v>
      </c>
      <c r="AM199" s="47">
        <f t="shared" si="42"/>
        <v>0</v>
      </c>
      <c r="AN199" s="47">
        <f t="shared" si="42"/>
        <v>0</v>
      </c>
    </row>
    <row r="200" spans="1:40" s="4" customFormat="1" ht="48.75" customHeight="1" x14ac:dyDescent="0.25">
      <c r="A200" s="88" t="s">
        <v>227</v>
      </c>
      <c r="B200" s="96" t="s">
        <v>363</v>
      </c>
      <c r="C200" s="91"/>
      <c r="D200" s="91"/>
      <c r="E200" s="91"/>
      <c r="F200" s="91"/>
      <c r="G200" s="8"/>
      <c r="H200" s="8">
        <f t="shared" si="37"/>
        <v>952</v>
      </c>
      <c r="I200" s="141">
        <v>952</v>
      </c>
      <c r="J200" s="8"/>
      <c r="K200" s="8"/>
      <c r="L200" s="8">
        <f t="shared" si="34"/>
        <v>952</v>
      </c>
      <c r="M200" s="8"/>
      <c r="N200" s="8">
        <f t="shared" si="33"/>
        <v>1176</v>
      </c>
      <c r="O200" s="8">
        <v>1176</v>
      </c>
      <c r="P200" s="8"/>
      <c r="Q200" s="8"/>
      <c r="R200" s="8">
        <f t="shared" si="35"/>
        <v>1176</v>
      </c>
      <c r="S200" s="123">
        <f t="shared" si="39"/>
        <v>0</v>
      </c>
      <c r="T200" s="123">
        <f t="shared" si="39"/>
        <v>224</v>
      </c>
      <c r="U200" s="123">
        <f t="shared" si="39"/>
        <v>224</v>
      </c>
      <c r="V200" s="123">
        <f t="shared" si="39"/>
        <v>0</v>
      </c>
      <c r="W200" s="123">
        <f t="shared" si="39"/>
        <v>0</v>
      </c>
      <c r="X200" s="8"/>
      <c r="Y200" s="8">
        <f>Z200+AA200</f>
        <v>1176</v>
      </c>
      <c r="Z200" s="12">
        <v>1176</v>
      </c>
      <c r="AA200" s="12"/>
      <c r="AB200" s="8"/>
      <c r="AC200" s="8">
        <f t="shared" si="38"/>
        <v>1176</v>
      </c>
      <c r="AD200" s="8">
        <f t="shared" si="43"/>
        <v>0</v>
      </c>
      <c r="AE200" s="8">
        <f t="shared" si="43"/>
        <v>224</v>
      </c>
      <c r="AF200" s="8">
        <f t="shared" si="43"/>
        <v>224</v>
      </c>
      <c r="AG200" s="8">
        <f t="shared" si="43"/>
        <v>0</v>
      </c>
      <c r="AH200" s="8">
        <f t="shared" si="43"/>
        <v>0</v>
      </c>
      <c r="AI200" s="47">
        <f t="shared" si="42"/>
        <v>0</v>
      </c>
      <c r="AJ200" s="47">
        <f t="shared" si="42"/>
        <v>0</v>
      </c>
      <c r="AK200" s="47">
        <f t="shared" si="42"/>
        <v>0</v>
      </c>
      <c r="AL200" s="47">
        <f t="shared" si="42"/>
        <v>0</v>
      </c>
      <c r="AM200" s="47">
        <f t="shared" si="42"/>
        <v>0</v>
      </c>
      <c r="AN200" s="47">
        <f t="shared" si="42"/>
        <v>0</v>
      </c>
    </row>
    <row r="201" spans="1:40" s="4" customFormat="1" ht="48.75" customHeight="1" x14ac:dyDescent="0.25">
      <c r="A201" s="88" t="s">
        <v>228</v>
      </c>
      <c r="B201" s="96" t="s">
        <v>364</v>
      </c>
      <c r="C201" s="91"/>
      <c r="D201" s="91"/>
      <c r="E201" s="91"/>
      <c r="F201" s="91"/>
      <c r="G201" s="8"/>
      <c r="H201" s="8">
        <f t="shared" si="37"/>
        <v>251.08699999999999</v>
      </c>
      <c r="I201" s="141">
        <v>251.08699999999999</v>
      </c>
      <c r="J201" s="8"/>
      <c r="K201" s="8"/>
      <c r="L201" s="8">
        <f t="shared" si="34"/>
        <v>251.08699999999999</v>
      </c>
      <c r="M201" s="8"/>
      <c r="N201" s="8">
        <f t="shared" si="33"/>
        <v>251</v>
      </c>
      <c r="O201" s="8">
        <v>251</v>
      </c>
      <c r="P201" s="8"/>
      <c r="Q201" s="8"/>
      <c r="R201" s="8">
        <f t="shared" si="35"/>
        <v>251</v>
      </c>
      <c r="S201" s="123">
        <f t="shared" si="39"/>
        <v>0</v>
      </c>
      <c r="T201" s="123">
        <f t="shared" si="39"/>
        <v>-8.6999999999989086E-2</v>
      </c>
      <c r="U201" s="123">
        <f t="shared" si="39"/>
        <v>-8.6999999999989086E-2</v>
      </c>
      <c r="V201" s="123">
        <f t="shared" si="39"/>
        <v>0</v>
      </c>
      <c r="W201" s="123">
        <f t="shared" si="39"/>
        <v>0</v>
      </c>
      <c r="X201" s="8"/>
      <c r="Y201" s="8">
        <f>Z201+AA201</f>
        <v>251</v>
      </c>
      <c r="Z201" s="12">
        <v>251</v>
      </c>
      <c r="AA201" s="12"/>
      <c r="AB201" s="8"/>
      <c r="AC201" s="8">
        <f t="shared" si="38"/>
        <v>251</v>
      </c>
      <c r="AD201" s="8">
        <f t="shared" si="43"/>
        <v>0</v>
      </c>
      <c r="AE201" s="8">
        <f t="shared" si="43"/>
        <v>-8.6999999999989086E-2</v>
      </c>
      <c r="AF201" s="8">
        <f t="shared" si="43"/>
        <v>-8.6999999999989086E-2</v>
      </c>
      <c r="AG201" s="8">
        <f t="shared" si="43"/>
        <v>0</v>
      </c>
      <c r="AH201" s="8">
        <f t="shared" si="43"/>
        <v>0</v>
      </c>
      <c r="AI201" s="47">
        <f t="shared" si="42"/>
        <v>0</v>
      </c>
      <c r="AJ201" s="47">
        <f t="shared" si="42"/>
        <v>0</v>
      </c>
      <c r="AK201" s="47">
        <f t="shared" si="42"/>
        <v>0</v>
      </c>
      <c r="AL201" s="47">
        <f t="shared" si="42"/>
        <v>0</v>
      </c>
      <c r="AM201" s="47">
        <f t="shared" si="42"/>
        <v>0</v>
      </c>
      <c r="AN201" s="47">
        <f t="shared" si="42"/>
        <v>0</v>
      </c>
    </row>
    <row r="202" spans="1:40" s="4" customFormat="1" ht="48.75" customHeight="1" x14ac:dyDescent="0.25">
      <c r="A202" s="88" t="s">
        <v>229</v>
      </c>
      <c r="B202" s="94" t="s">
        <v>365</v>
      </c>
      <c r="C202" s="91"/>
      <c r="D202" s="91"/>
      <c r="E202" s="91"/>
      <c r="F202" s="91"/>
      <c r="G202" s="8"/>
      <c r="H202" s="8">
        <f t="shared" si="37"/>
        <v>295.79199999999997</v>
      </c>
      <c r="I202" s="141">
        <v>295.79199999999997</v>
      </c>
      <c r="J202" s="8"/>
      <c r="K202" s="8"/>
      <c r="L202" s="8">
        <f t="shared" si="34"/>
        <v>295.79199999999997</v>
      </c>
      <c r="M202" s="8"/>
      <c r="N202" s="8">
        <f t="shared" si="33"/>
        <v>295.8</v>
      </c>
      <c r="O202" s="8">
        <v>295.8</v>
      </c>
      <c r="P202" s="8"/>
      <c r="Q202" s="8"/>
      <c r="R202" s="8">
        <f t="shared" si="35"/>
        <v>295.8</v>
      </c>
      <c r="S202" s="123">
        <f t="shared" si="39"/>
        <v>0</v>
      </c>
      <c r="T202" s="123">
        <f t="shared" si="39"/>
        <v>8.0000000000381988E-3</v>
      </c>
      <c r="U202" s="123">
        <f t="shared" si="39"/>
        <v>8.0000000000381988E-3</v>
      </c>
      <c r="V202" s="123">
        <f t="shared" si="39"/>
        <v>0</v>
      </c>
      <c r="W202" s="123">
        <f t="shared" si="39"/>
        <v>0</v>
      </c>
      <c r="X202" s="8"/>
      <c r="Y202" s="8">
        <f>Z202+AA202</f>
        <v>295.8</v>
      </c>
      <c r="Z202" s="12">
        <v>295.8</v>
      </c>
      <c r="AA202" s="12"/>
      <c r="AB202" s="8"/>
      <c r="AC202" s="8">
        <f t="shared" si="38"/>
        <v>295.8</v>
      </c>
      <c r="AD202" s="8">
        <f t="shared" si="43"/>
        <v>0</v>
      </c>
      <c r="AE202" s="8">
        <f t="shared" si="43"/>
        <v>8.0000000000381988E-3</v>
      </c>
      <c r="AF202" s="8">
        <f t="shared" si="43"/>
        <v>8.0000000000381988E-3</v>
      </c>
      <c r="AG202" s="8">
        <f t="shared" si="43"/>
        <v>0</v>
      </c>
      <c r="AH202" s="8">
        <f t="shared" si="43"/>
        <v>0</v>
      </c>
      <c r="AI202" s="47">
        <f t="shared" si="42"/>
        <v>0</v>
      </c>
      <c r="AJ202" s="47">
        <f t="shared" si="42"/>
        <v>0</v>
      </c>
      <c r="AK202" s="47">
        <f t="shared" si="42"/>
        <v>0</v>
      </c>
      <c r="AL202" s="47">
        <f t="shared" si="42"/>
        <v>0</v>
      </c>
      <c r="AM202" s="47">
        <f t="shared" si="42"/>
        <v>0</v>
      </c>
      <c r="AN202" s="47">
        <f t="shared" si="42"/>
        <v>0</v>
      </c>
    </row>
    <row r="203" spans="1:40" s="4" customFormat="1" ht="60.75" customHeight="1" x14ac:dyDescent="0.25">
      <c r="A203" s="88" t="s">
        <v>230</v>
      </c>
      <c r="B203" s="96" t="s">
        <v>366</v>
      </c>
      <c r="C203" s="91"/>
      <c r="D203" s="91"/>
      <c r="E203" s="91"/>
      <c r="F203" s="91"/>
      <c r="G203" s="8"/>
      <c r="H203" s="8">
        <f t="shared" si="37"/>
        <v>1800</v>
      </c>
      <c r="I203" s="8">
        <v>1800</v>
      </c>
      <c r="J203" s="8"/>
      <c r="K203" s="8"/>
      <c r="L203" s="8">
        <f t="shared" si="34"/>
        <v>1800</v>
      </c>
      <c r="M203" s="8"/>
      <c r="N203" s="8">
        <f>O203+P203</f>
        <v>33600</v>
      </c>
      <c r="O203" s="92">
        <v>33600</v>
      </c>
      <c r="P203" s="8"/>
      <c r="Q203" s="8"/>
      <c r="R203" s="8">
        <f>M203+N203</f>
        <v>33600</v>
      </c>
      <c r="S203" s="123">
        <f t="shared" si="39"/>
        <v>0</v>
      </c>
      <c r="T203" s="123">
        <f t="shared" si="39"/>
        <v>0</v>
      </c>
      <c r="U203" s="123">
        <f t="shared" si="39"/>
        <v>0</v>
      </c>
      <c r="V203" s="123">
        <f t="shared" si="39"/>
        <v>0</v>
      </c>
      <c r="W203" s="123">
        <f t="shared" si="39"/>
        <v>0</v>
      </c>
      <c r="X203" s="8"/>
      <c r="Y203" s="8">
        <f t="shared" si="40"/>
        <v>1800</v>
      </c>
      <c r="Z203" s="12">
        <v>1800</v>
      </c>
      <c r="AA203" s="12"/>
      <c r="AB203" s="8"/>
      <c r="AC203" s="8">
        <f t="shared" si="38"/>
        <v>1800</v>
      </c>
      <c r="AD203" s="8">
        <f t="shared" si="43"/>
        <v>0</v>
      </c>
      <c r="AE203" s="8">
        <f t="shared" si="43"/>
        <v>0</v>
      </c>
      <c r="AF203" s="8">
        <f t="shared" si="43"/>
        <v>0</v>
      </c>
      <c r="AG203" s="8">
        <f t="shared" si="43"/>
        <v>0</v>
      </c>
      <c r="AH203" s="8">
        <f t="shared" si="43"/>
        <v>0</v>
      </c>
      <c r="AI203" s="47">
        <f t="shared" si="42"/>
        <v>0</v>
      </c>
      <c r="AJ203" s="47">
        <f t="shared" si="42"/>
        <v>-31800</v>
      </c>
      <c r="AK203" s="47">
        <f t="shared" si="42"/>
        <v>-31800</v>
      </c>
      <c r="AL203" s="47">
        <f t="shared" si="42"/>
        <v>0</v>
      </c>
      <c r="AM203" s="47">
        <f t="shared" si="42"/>
        <v>0</v>
      </c>
      <c r="AN203" s="47">
        <f t="shared" si="42"/>
        <v>-31800</v>
      </c>
    </row>
    <row r="204" spans="1:40" s="4" customFormat="1" ht="48.75" customHeight="1" x14ac:dyDescent="0.25">
      <c r="A204" s="88" t="s">
        <v>231</v>
      </c>
      <c r="B204" s="94" t="s">
        <v>367</v>
      </c>
      <c r="C204" s="91"/>
      <c r="D204" s="91"/>
      <c r="E204" s="91"/>
      <c r="F204" s="91"/>
      <c r="G204" s="8"/>
      <c r="H204" s="8">
        <f t="shared" si="37"/>
        <v>3110</v>
      </c>
      <c r="I204" s="8">
        <v>3110</v>
      </c>
      <c r="J204" s="8"/>
      <c r="K204" s="8"/>
      <c r="L204" s="8">
        <f t="shared" si="34"/>
        <v>3110</v>
      </c>
      <c r="M204" s="8"/>
      <c r="N204" s="8">
        <f t="shared" si="33"/>
        <v>0</v>
      </c>
      <c r="O204" s="8"/>
      <c r="P204" s="8"/>
      <c r="Q204" s="8"/>
      <c r="R204" s="8">
        <f t="shared" si="35"/>
        <v>0</v>
      </c>
      <c r="S204" s="123">
        <f t="shared" si="39"/>
        <v>0</v>
      </c>
      <c r="T204" s="123">
        <f t="shared" si="39"/>
        <v>-3110</v>
      </c>
      <c r="U204" s="123">
        <f t="shared" si="39"/>
        <v>-3110</v>
      </c>
      <c r="V204" s="123">
        <f t="shared" si="39"/>
        <v>0</v>
      </c>
      <c r="W204" s="123">
        <f t="shared" si="39"/>
        <v>0</v>
      </c>
      <c r="X204" s="8"/>
      <c r="Y204" s="8">
        <f t="shared" si="40"/>
        <v>0</v>
      </c>
      <c r="Z204" s="12"/>
      <c r="AA204" s="12"/>
      <c r="AB204" s="8"/>
      <c r="AC204" s="8">
        <f t="shared" si="38"/>
        <v>0</v>
      </c>
      <c r="AD204" s="8">
        <f t="shared" si="43"/>
        <v>0</v>
      </c>
      <c r="AE204" s="8">
        <f t="shared" si="43"/>
        <v>-3110</v>
      </c>
      <c r="AF204" s="8">
        <f t="shared" si="43"/>
        <v>-3110</v>
      </c>
      <c r="AG204" s="8">
        <f t="shared" si="43"/>
        <v>0</v>
      </c>
      <c r="AH204" s="8">
        <f t="shared" si="43"/>
        <v>0</v>
      </c>
      <c r="AI204" s="47">
        <f t="shared" si="42"/>
        <v>0</v>
      </c>
      <c r="AJ204" s="47">
        <f t="shared" si="42"/>
        <v>0</v>
      </c>
      <c r="AK204" s="47">
        <f t="shared" si="42"/>
        <v>0</v>
      </c>
      <c r="AL204" s="47">
        <f t="shared" si="42"/>
        <v>0</v>
      </c>
      <c r="AM204" s="47">
        <f t="shared" si="42"/>
        <v>0</v>
      </c>
      <c r="AN204" s="47">
        <f t="shared" si="42"/>
        <v>0</v>
      </c>
    </row>
    <row r="205" spans="1:40" s="4" customFormat="1" ht="65.25" customHeight="1" x14ac:dyDescent="0.25">
      <c r="A205" s="88" t="s">
        <v>232</v>
      </c>
      <c r="B205" s="94" t="s">
        <v>368</v>
      </c>
      <c r="C205" s="91"/>
      <c r="D205" s="91"/>
      <c r="E205" s="91"/>
      <c r="F205" s="91"/>
      <c r="G205" s="8"/>
      <c r="H205" s="8">
        <f t="shared" si="37"/>
        <v>0</v>
      </c>
      <c r="I205" s="8"/>
      <c r="J205" s="8"/>
      <c r="K205" s="8"/>
      <c r="L205" s="8">
        <f t="shared" si="34"/>
        <v>0</v>
      </c>
      <c r="M205" s="8"/>
      <c r="N205" s="8">
        <f t="shared" si="33"/>
        <v>4000</v>
      </c>
      <c r="O205" s="8">
        <v>4000</v>
      </c>
      <c r="P205" s="8"/>
      <c r="Q205" s="8"/>
      <c r="R205" s="8">
        <f t="shared" si="35"/>
        <v>4000</v>
      </c>
      <c r="S205" s="123">
        <f t="shared" si="39"/>
        <v>0</v>
      </c>
      <c r="T205" s="123">
        <f t="shared" si="39"/>
        <v>4000</v>
      </c>
      <c r="U205" s="123">
        <f t="shared" si="39"/>
        <v>4000</v>
      </c>
      <c r="V205" s="123">
        <f t="shared" si="39"/>
        <v>0</v>
      </c>
      <c r="W205" s="123">
        <f t="shared" si="39"/>
        <v>0</v>
      </c>
      <c r="X205" s="8"/>
      <c r="Y205" s="8">
        <f t="shared" si="40"/>
        <v>4000</v>
      </c>
      <c r="Z205" s="12">
        <v>4000</v>
      </c>
      <c r="AA205" s="12"/>
      <c r="AB205" s="8"/>
      <c r="AC205" s="8">
        <f t="shared" si="38"/>
        <v>4000</v>
      </c>
      <c r="AD205" s="8">
        <f t="shared" si="43"/>
        <v>0</v>
      </c>
      <c r="AE205" s="8">
        <f t="shared" si="43"/>
        <v>4000</v>
      </c>
      <c r="AF205" s="8">
        <f t="shared" si="43"/>
        <v>4000</v>
      </c>
      <c r="AG205" s="8">
        <f t="shared" si="43"/>
        <v>0</v>
      </c>
      <c r="AH205" s="8">
        <f t="shared" si="43"/>
        <v>0</v>
      </c>
      <c r="AI205" s="47">
        <f t="shared" si="42"/>
        <v>0</v>
      </c>
      <c r="AJ205" s="47">
        <f t="shared" si="42"/>
        <v>0</v>
      </c>
      <c r="AK205" s="47">
        <f t="shared" si="42"/>
        <v>0</v>
      </c>
      <c r="AL205" s="47">
        <f t="shared" si="42"/>
        <v>0</v>
      </c>
      <c r="AM205" s="47">
        <f t="shared" si="42"/>
        <v>0</v>
      </c>
      <c r="AN205" s="47">
        <f t="shared" si="42"/>
        <v>0</v>
      </c>
    </row>
    <row r="206" spans="1:40" s="4" customFormat="1" ht="48.75" customHeight="1" x14ac:dyDescent="0.25">
      <c r="A206" s="88" t="s">
        <v>233</v>
      </c>
      <c r="B206" s="94" t="s">
        <v>369</v>
      </c>
      <c r="C206" s="91"/>
      <c r="D206" s="91"/>
      <c r="E206" s="91"/>
      <c r="F206" s="91"/>
      <c r="G206" s="8"/>
      <c r="H206" s="8">
        <f t="shared" si="37"/>
        <v>300</v>
      </c>
      <c r="I206" s="8">
        <v>300</v>
      </c>
      <c r="J206" s="8"/>
      <c r="K206" s="8"/>
      <c r="L206" s="8">
        <f t="shared" si="34"/>
        <v>300</v>
      </c>
      <c r="M206" s="8"/>
      <c r="N206" s="8">
        <f t="shared" si="33"/>
        <v>0</v>
      </c>
      <c r="O206" s="8"/>
      <c r="P206" s="8"/>
      <c r="Q206" s="8"/>
      <c r="R206" s="8">
        <f t="shared" si="35"/>
        <v>0</v>
      </c>
      <c r="S206" s="123">
        <f t="shared" si="39"/>
        <v>0</v>
      </c>
      <c r="T206" s="123">
        <f t="shared" si="39"/>
        <v>-300</v>
      </c>
      <c r="U206" s="123">
        <f t="shared" si="39"/>
        <v>-300</v>
      </c>
      <c r="V206" s="123">
        <f t="shared" si="39"/>
        <v>0</v>
      </c>
      <c r="W206" s="123">
        <f t="shared" si="39"/>
        <v>0</v>
      </c>
      <c r="X206" s="8"/>
      <c r="Y206" s="8">
        <f t="shared" si="40"/>
        <v>0</v>
      </c>
      <c r="Z206" s="12"/>
      <c r="AA206" s="12"/>
      <c r="AB206" s="8"/>
      <c r="AC206" s="8">
        <f t="shared" si="38"/>
        <v>0</v>
      </c>
      <c r="AD206" s="8">
        <f t="shared" si="43"/>
        <v>0</v>
      </c>
      <c r="AE206" s="8">
        <f t="shared" si="43"/>
        <v>-300</v>
      </c>
      <c r="AF206" s="8">
        <f t="shared" si="43"/>
        <v>-300</v>
      </c>
      <c r="AG206" s="8">
        <f t="shared" si="43"/>
        <v>0</v>
      </c>
      <c r="AH206" s="8">
        <f t="shared" si="43"/>
        <v>0</v>
      </c>
      <c r="AI206" s="47">
        <f t="shared" si="42"/>
        <v>0</v>
      </c>
      <c r="AJ206" s="47">
        <f t="shared" si="42"/>
        <v>0</v>
      </c>
      <c r="AK206" s="47">
        <f t="shared" si="42"/>
        <v>0</v>
      </c>
      <c r="AL206" s="47">
        <f t="shared" si="42"/>
        <v>0</v>
      </c>
      <c r="AM206" s="47">
        <f t="shared" si="42"/>
        <v>0</v>
      </c>
      <c r="AN206" s="47">
        <f t="shared" si="42"/>
        <v>0</v>
      </c>
    </row>
    <row r="207" spans="1:40" s="4" customFormat="1" ht="48.75" customHeight="1" x14ac:dyDescent="0.25">
      <c r="A207" s="88" t="s">
        <v>234</v>
      </c>
      <c r="B207" s="94" t="s">
        <v>370</v>
      </c>
      <c r="C207" s="91"/>
      <c r="D207" s="91"/>
      <c r="E207" s="91"/>
      <c r="F207" s="91"/>
      <c r="G207" s="8"/>
      <c r="H207" s="8">
        <f t="shared" si="37"/>
        <v>3</v>
      </c>
      <c r="I207" s="8">
        <v>3</v>
      </c>
      <c r="J207" s="8"/>
      <c r="K207" s="8"/>
      <c r="L207" s="8">
        <f t="shared" si="34"/>
        <v>3</v>
      </c>
      <c r="M207" s="8"/>
      <c r="N207" s="8">
        <f t="shared" si="33"/>
        <v>3.8</v>
      </c>
      <c r="O207" s="8">
        <v>3.8</v>
      </c>
      <c r="P207" s="8"/>
      <c r="Q207" s="8"/>
      <c r="R207" s="8">
        <f t="shared" si="35"/>
        <v>3.8</v>
      </c>
      <c r="S207" s="123">
        <f t="shared" si="39"/>
        <v>0</v>
      </c>
      <c r="T207" s="123">
        <f t="shared" si="39"/>
        <v>0.79999999999999982</v>
      </c>
      <c r="U207" s="123">
        <f t="shared" si="39"/>
        <v>0.79999999999999982</v>
      </c>
      <c r="V207" s="123">
        <f t="shared" si="39"/>
        <v>0</v>
      </c>
      <c r="W207" s="123">
        <f t="shared" si="39"/>
        <v>0</v>
      </c>
      <c r="X207" s="8"/>
      <c r="Y207" s="8">
        <f t="shared" si="40"/>
        <v>3.8</v>
      </c>
      <c r="Z207" s="12">
        <v>3.8</v>
      </c>
      <c r="AA207" s="12"/>
      <c r="AB207" s="8"/>
      <c r="AC207" s="8">
        <f t="shared" si="38"/>
        <v>3.8</v>
      </c>
      <c r="AD207" s="8">
        <f t="shared" si="43"/>
        <v>0</v>
      </c>
      <c r="AE207" s="8">
        <f t="shared" si="43"/>
        <v>0.79999999999999982</v>
      </c>
      <c r="AF207" s="8">
        <f t="shared" si="43"/>
        <v>0.79999999999999982</v>
      </c>
      <c r="AG207" s="8">
        <f t="shared" si="43"/>
        <v>0</v>
      </c>
      <c r="AH207" s="8">
        <f t="shared" si="43"/>
        <v>0</v>
      </c>
      <c r="AI207" s="47">
        <f t="shared" si="42"/>
        <v>0</v>
      </c>
      <c r="AJ207" s="47">
        <f t="shared" si="42"/>
        <v>0</v>
      </c>
      <c r="AK207" s="47">
        <f t="shared" si="42"/>
        <v>0</v>
      </c>
      <c r="AL207" s="47">
        <f t="shared" si="42"/>
        <v>0</v>
      </c>
      <c r="AM207" s="47">
        <f t="shared" si="42"/>
        <v>0</v>
      </c>
      <c r="AN207" s="47">
        <f t="shared" si="42"/>
        <v>0</v>
      </c>
    </row>
    <row r="208" spans="1:40" s="4" customFormat="1" ht="48.75" customHeight="1" x14ac:dyDescent="0.25">
      <c r="A208" s="88" t="s">
        <v>235</v>
      </c>
      <c r="B208" s="94" t="s">
        <v>371</v>
      </c>
      <c r="C208" s="91"/>
      <c r="D208" s="91"/>
      <c r="E208" s="91"/>
      <c r="F208" s="91"/>
      <c r="G208" s="8"/>
      <c r="H208" s="8">
        <f t="shared" si="37"/>
        <v>49.28</v>
      </c>
      <c r="I208" s="8">
        <v>49.28</v>
      </c>
      <c r="J208" s="8"/>
      <c r="K208" s="8"/>
      <c r="L208" s="8">
        <f t="shared" si="34"/>
        <v>49.28</v>
      </c>
      <c r="M208" s="8"/>
      <c r="N208" s="8">
        <f t="shared" si="33"/>
        <v>0</v>
      </c>
      <c r="O208" s="8"/>
      <c r="P208" s="8"/>
      <c r="Q208" s="8"/>
      <c r="R208" s="8">
        <f t="shared" si="35"/>
        <v>0</v>
      </c>
      <c r="S208" s="123">
        <f t="shared" si="39"/>
        <v>0</v>
      </c>
      <c r="T208" s="123">
        <f t="shared" si="39"/>
        <v>-49.28</v>
      </c>
      <c r="U208" s="123">
        <f t="shared" si="39"/>
        <v>-49.28</v>
      </c>
      <c r="V208" s="123">
        <f t="shared" si="39"/>
        <v>0</v>
      </c>
      <c r="W208" s="123">
        <f t="shared" si="39"/>
        <v>0</v>
      </c>
      <c r="X208" s="8"/>
      <c r="Y208" s="8">
        <f t="shared" si="40"/>
        <v>0</v>
      </c>
      <c r="Z208" s="12"/>
      <c r="AA208" s="12"/>
      <c r="AB208" s="8"/>
      <c r="AC208" s="8">
        <f t="shared" si="38"/>
        <v>0</v>
      </c>
      <c r="AD208" s="8">
        <f t="shared" si="43"/>
        <v>0</v>
      </c>
      <c r="AE208" s="8">
        <f t="shared" si="43"/>
        <v>-49.28</v>
      </c>
      <c r="AF208" s="8">
        <f t="shared" si="43"/>
        <v>-49.28</v>
      </c>
      <c r="AG208" s="8">
        <f t="shared" si="43"/>
        <v>0</v>
      </c>
      <c r="AH208" s="8">
        <f t="shared" si="43"/>
        <v>0</v>
      </c>
      <c r="AI208" s="47">
        <f t="shared" si="42"/>
        <v>0</v>
      </c>
      <c r="AJ208" s="47">
        <f t="shared" si="42"/>
        <v>0</v>
      </c>
      <c r="AK208" s="47">
        <f t="shared" si="42"/>
        <v>0</v>
      </c>
      <c r="AL208" s="47">
        <f t="shared" si="42"/>
        <v>0</v>
      </c>
      <c r="AM208" s="47">
        <f t="shared" si="42"/>
        <v>0</v>
      </c>
      <c r="AN208" s="47">
        <f t="shared" si="42"/>
        <v>0</v>
      </c>
    </row>
    <row r="209" spans="1:40" s="4" customFormat="1" ht="116.25" customHeight="1" x14ac:dyDescent="0.25">
      <c r="A209" s="88" t="s">
        <v>236</v>
      </c>
      <c r="B209" s="94" t="s">
        <v>372</v>
      </c>
      <c r="C209" s="91"/>
      <c r="D209" s="91"/>
      <c r="E209" s="91"/>
      <c r="F209" s="91"/>
      <c r="G209" s="8"/>
      <c r="H209" s="8">
        <f t="shared" si="37"/>
        <v>3808</v>
      </c>
      <c r="I209" s="8">
        <v>3808</v>
      </c>
      <c r="J209" s="8"/>
      <c r="K209" s="8"/>
      <c r="L209" s="8">
        <f t="shared" si="34"/>
        <v>3808</v>
      </c>
      <c r="M209" s="8"/>
      <c r="N209" s="8">
        <f t="shared" si="33"/>
        <v>6809.6</v>
      </c>
      <c r="O209" s="8">
        <v>6809.6</v>
      </c>
      <c r="P209" s="8"/>
      <c r="Q209" s="8"/>
      <c r="R209" s="8">
        <f t="shared" si="35"/>
        <v>6809.6</v>
      </c>
      <c r="S209" s="123">
        <f t="shared" si="39"/>
        <v>0</v>
      </c>
      <c r="T209" s="123">
        <f t="shared" si="39"/>
        <v>0</v>
      </c>
      <c r="U209" s="123">
        <f t="shared" si="39"/>
        <v>0</v>
      </c>
      <c r="V209" s="123">
        <f t="shared" si="39"/>
        <v>0</v>
      </c>
      <c r="W209" s="123">
        <f t="shared" si="39"/>
        <v>0</v>
      </c>
      <c r="X209" s="8"/>
      <c r="Y209" s="8">
        <f t="shared" si="40"/>
        <v>3808</v>
      </c>
      <c r="Z209" s="12">
        <v>3808</v>
      </c>
      <c r="AA209" s="12"/>
      <c r="AB209" s="8"/>
      <c r="AC209" s="8">
        <f t="shared" si="38"/>
        <v>3808</v>
      </c>
      <c r="AD209" s="8">
        <f t="shared" si="43"/>
        <v>0</v>
      </c>
      <c r="AE209" s="8">
        <f t="shared" si="43"/>
        <v>0</v>
      </c>
      <c r="AF209" s="8">
        <f t="shared" si="43"/>
        <v>0</v>
      </c>
      <c r="AG209" s="8">
        <f t="shared" si="43"/>
        <v>0</v>
      </c>
      <c r="AH209" s="8">
        <f t="shared" si="43"/>
        <v>0</v>
      </c>
      <c r="AI209" s="47">
        <f t="shared" si="42"/>
        <v>0</v>
      </c>
      <c r="AJ209" s="47">
        <f t="shared" si="42"/>
        <v>-3001.6000000000004</v>
      </c>
      <c r="AK209" s="47">
        <f t="shared" si="42"/>
        <v>-3001.6000000000004</v>
      </c>
      <c r="AL209" s="47">
        <f t="shared" si="42"/>
        <v>0</v>
      </c>
      <c r="AM209" s="47">
        <f t="shared" si="42"/>
        <v>0</v>
      </c>
      <c r="AN209" s="47">
        <f t="shared" si="42"/>
        <v>-3001.6000000000004</v>
      </c>
    </row>
    <row r="210" spans="1:40" s="4" customFormat="1" ht="48.75" customHeight="1" x14ac:dyDescent="0.25">
      <c r="A210" s="88" t="s">
        <v>237</v>
      </c>
      <c r="B210" s="94" t="s">
        <v>373</v>
      </c>
      <c r="C210" s="91"/>
      <c r="D210" s="91"/>
      <c r="E210" s="91"/>
      <c r="F210" s="91"/>
      <c r="G210" s="8"/>
      <c r="H210" s="8">
        <f t="shared" si="37"/>
        <v>0</v>
      </c>
      <c r="I210" s="8"/>
      <c r="J210" s="8"/>
      <c r="K210" s="8"/>
      <c r="L210" s="8">
        <f t="shared" si="34"/>
        <v>0</v>
      </c>
      <c r="M210" s="8"/>
      <c r="N210" s="8">
        <f t="shared" si="33"/>
        <v>5600</v>
      </c>
      <c r="O210" s="8">
        <v>5600</v>
      </c>
      <c r="P210" s="8"/>
      <c r="Q210" s="8"/>
      <c r="R210" s="8">
        <f t="shared" si="35"/>
        <v>5600</v>
      </c>
      <c r="S210" s="123">
        <f t="shared" si="39"/>
        <v>0</v>
      </c>
      <c r="T210" s="123">
        <f t="shared" si="39"/>
        <v>0</v>
      </c>
      <c r="U210" s="123">
        <f t="shared" si="39"/>
        <v>0</v>
      </c>
      <c r="V210" s="123">
        <f t="shared" si="39"/>
        <v>0</v>
      </c>
      <c r="W210" s="123">
        <f t="shared" si="39"/>
        <v>0</v>
      </c>
      <c r="X210" s="8"/>
      <c r="Y210" s="8">
        <f t="shared" si="40"/>
        <v>0</v>
      </c>
      <c r="Z210" s="12"/>
      <c r="AA210" s="12"/>
      <c r="AB210" s="8"/>
      <c r="AC210" s="8">
        <f t="shared" si="38"/>
        <v>0</v>
      </c>
      <c r="AD210" s="8">
        <f t="shared" si="43"/>
        <v>0</v>
      </c>
      <c r="AE210" s="8">
        <f t="shared" si="43"/>
        <v>0</v>
      </c>
      <c r="AF210" s="8">
        <f t="shared" si="43"/>
        <v>0</v>
      </c>
      <c r="AG210" s="8">
        <f t="shared" si="43"/>
        <v>0</v>
      </c>
      <c r="AH210" s="8">
        <f t="shared" si="43"/>
        <v>0</v>
      </c>
      <c r="AI210" s="47">
        <f t="shared" si="42"/>
        <v>0</v>
      </c>
      <c r="AJ210" s="47">
        <f t="shared" si="42"/>
        <v>-5600</v>
      </c>
      <c r="AK210" s="47">
        <f t="shared" si="42"/>
        <v>-5600</v>
      </c>
      <c r="AL210" s="47">
        <f t="shared" si="42"/>
        <v>0</v>
      </c>
      <c r="AM210" s="47">
        <f t="shared" si="42"/>
        <v>0</v>
      </c>
      <c r="AN210" s="47">
        <f t="shared" si="42"/>
        <v>-5600</v>
      </c>
    </row>
    <row r="211" spans="1:40" s="4" customFormat="1" ht="48.75" customHeight="1" x14ac:dyDescent="0.25">
      <c r="A211" s="88" t="s">
        <v>238</v>
      </c>
      <c r="B211" s="94" t="s">
        <v>374</v>
      </c>
      <c r="C211" s="91"/>
      <c r="D211" s="91"/>
      <c r="E211" s="91"/>
      <c r="F211" s="91"/>
      <c r="G211" s="8"/>
      <c r="H211" s="8">
        <f t="shared" si="37"/>
        <v>0</v>
      </c>
      <c r="I211" s="8"/>
      <c r="J211" s="8"/>
      <c r="K211" s="8"/>
      <c r="L211" s="8">
        <f t="shared" si="34"/>
        <v>0</v>
      </c>
      <c r="M211" s="8"/>
      <c r="N211" s="8">
        <f t="shared" si="33"/>
        <v>4368</v>
      </c>
      <c r="O211" s="8">
        <v>4368</v>
      </c>
      <c r="P211" s="8"/>
      <c r="Q211" s="8"/>
      <c r="R211" s="8">
        <f t="shared" si="35"/>
        <v>4368</v>
      </c>
      <c r="S211" s="123">
        <f t="shared" si="39"/>
        <v>0</v>
      </c>
      <c r="T211" s="123">
        <f t="shared" si="39"/>
        <v>0</v>
      </c>
      <c r="U211" s="123">
        <f t="shared" si="39"/>
        <v>0</v>
      </c>
      <c r="V211" s="123">
        <f t="shared" si="39"/>
        <v>0</v>
      </c>
      <c r="W211" s="123">
        <f t="shared" si="39"/>
        <v>0</v>
      </c>
      <c r="X211" s="8"/>
      <c r="Y211" s="8">
        <f t="shared" si="40"/>
        <v>0</v>
      </c>
      <c r="Z211" s="12"/>
      <c r="AA211" s="12"/>
      <c r="AB211" s="8"/>
      <c r="AC211" s="8">
        <f t="shared" si="38"/>
        <v>0</v>
      </c>
      <c r="AD211" s="8">
        <f t="shared" si="43"/>
        <v>0</v>
      </c>
      <c r="AE211" s="8">
        <f t="shared" si="43"/>
        <v>0</v>
      </c>
      <c r="AF211" s="8">
        <f t="shared" si="43"/>
        <v>0</v>
      </c>
      <c r="AG211" s="8">
        <f t="shared" si="43"/>
        <v>0</v>
      </c>
      <c r="AH211" s="8">
        <f t="shared" si="43"/>
        <v>0</v>
      </c>
      <c r="AI211" s="47">
        <f t="shared" si="42"/>
        <v>0</v>
      </c>
      <c r="AJ211" s="47">
        <f t="shared" si="42"/>
        <v>-4368</v>
      </c>
      <c r="AK211" s="47">
        <f t="shared" si="42"/>
        <v>-4368</v>
      </c>
      <c r="AL211" s="47">
        <f t="shared" si="42"/>
        <v>0</v>
      </c>
      <c r="AM211" s="47">
        <f t="shared" si="42"/>
        <v>0</v>
      </c>
      <c r="AN211" s="47">
        <f t="shared" si="42"/>
        <v>-4368</v>
      </c>
    </row>
    <row r="212" spans="1:40" s="4" customFormat="1" ht="48.75" customHeight="1" x14ac:dyDescent="0.25">
      <c r="A212" s="88" t="s">
        <v>239</v>
      </c>
      <c r="B212" s="94" t="s">
        <v>375</v>
      </c>
      <c r="C212" s="91"/>
      <c r="D212" s="91"/>
      <c r="E212" s="91"/>
      <c r="F212" s="91"/>
      <c r="G212" s="8"/>
      <c r="H212" s="8">
        <f t="shared" si="37"/>
        <v>252</v>
      </c>
      <c r="I212" s="8">
        <v>252</v>
      </c>
      <c r="J212" s="8"/>
      <c r="K212" s="8"/>
      <c r="L212" s="8">
        <f t="shared" si="34"/>
        <v>252</v>
      </c>
      <c r="M212" s="8"/>
      <c r="N212" s="8">
        <f t="shared" si="33"/>
        <v>0</v>
      </c>
      <c r="O212" s="8"/>
      <c r="P212" s="8"/>
      <c r="Q212" s="8"/>
      <c r="R212" s="8">
        <f t="shared" si="35"/>
        <v>0</v>
      </c>
      <c r="S212" s="123">
        <f t="shared" si="39"/>
        <v>0</v>
      </c>
      <c r="T212" s="123">
        <f t="shared" si="39"/>
        <v>-252</v>
      </c>
      <c r="U212" s="123">
        <f t="shared" si="39"/>
        <v>-252</v>
      </c>
      <c r="V212" s="123">
        <f t="shared" si="39"/>
        <v>0</v>
      </c>
      <c r="W212" s="123">
        <f t="shared" si="39"/>
        <v>0</v>
      </c>
      <c r="X212" s="8"/>
      <c r="Y212" s="8">
        <f t="shared" si="40"/>
        <v>0</v>
      </c>
      <c r="Z212" s="12"/>
      <c r="AA212" s="12"/>
      <c r="AB212" s="8"/>
      <c r="AC212" s="8">
        <f t="shared" si="38"/>
        <v>0</v>
      </c>
      <c r="AD212" s="8">
        <f t="shared" si="43"/>
        <v>0</v>
      </c>
      <c r="AE212" s="8">
        <f t="shared" si="43"/>
        <v>-252</v>
      </c>
      <c r="AF212" s="8">
        <f t="shared" si="43"/>
        <v>-252</v>
      </c>
      <c r="AG212" s="8">
        <f t="shared" si="43"/>
        <v>0</v>
      </c>
      <c r="AH212" s="8">
        <f t="shared" si="43"/>
        <v>0</v>
      </c>
      <c r="AI212" s="47">
        <f t="shared" si="42"/>
        <v>0</v>
      </c>
      <c r="AJ212" s="47">
        <f t="shared" si="42"/>
        <v>0</v>
      </c>
      <c r="AK212" s="47">
        <f t="shared" si="42"/>
        <v>0</v>
      </c>
      <c r="AL212" s="47">
        <f t="shared" si="42"/>
        <v>0</v>
      </c>
      <c r="AM212" s="47">
        <f t="shared" si="42"/>
        <v>0</v>
      </c>
      <c r="AN212" s="47">
        <f t="shared" si="42"/>
        <v>0</v>
      </c>
    </row>
    <row r="213" spans="1:40" s="4" customFormat="1" ht="48.75" customHeight="1" x14ac:dyDescent="0.25">
      <c r="A213" s="88" t="s">
        <v>240</v>
      </c>
      <c r="B213" s="94" t="s">
        <v>376</v>
      </c>
      <c r="C213" s="91"/>
      <c r="D213" s="91"/>
      <c r="E213" s="91"/>
      <c r="F213" s="91"/>
      <c r="G213" s="8"/>
      <c r="H213" s="8">
        <f t="shared" si="37"/>
        <v>203.28</v>
      </c>
      <c r="I213" s="8">
        <v>203.28</v>
      </c>
      <c r="J213" s="8"/>
      <c r="K213" s="8"/>
      <c r="L213" s="8">
        <f t="shared" si="34"/>
        <v>203.28</v>
      </c>
      <c r="M213" s="8"/>
      <c r="N213" s="8">
        <f t="shared" si="33"/>
        <v>203.28</v>
      </c>
      <c r="O213" s="8">
        <v>203.28</v>
      </c>
      <c r="P213" s="8"/>
      <c r="Q213" s="8"/>
      <c r="R213" s="8">
        <f t="shared" si="35"/>
        <v>203.28</v>
      </c>
      <c r="S213" s="123">
        <f t="shared" si="39"/>
        <v>0</v>
      </c>
      <c r="T213" s="123">
        <f t="shared" si="39"/>
        <v>0</v>
      </c>
      <c r="U213" s="123">
        <f t="shared" si="39"/>
        <v>0</v>
      </c>
      <c r="V213" s="123">
        <f t="shared" si="39"/>
        <v>0</v>
      </c>
      <c r="W213" s="123">
        <f t="shared" si="39"/>
        <v>0</v>
      </c>
      <c r="X213" s="8"/>
      <c r="Y213" s="8">
        <f t="shared" si="40"/>
        <v>203.28</v>
      </c>
      <c r="Z213" s="12">
        <v>203.28</v>
      </c>
      <c r="AA213" s="12"/>
      <c r="AB213" s="8"/>
      <c r="AC213" s="8">
        <f t="shared" si="38"/>
        <v>203.28</v>
      </c>
      <c r="AD213" s="8">
        <f t="shared" si="43"/>
        <v>0</v>
      </c>
      <c r="AE213" s="8">
        <f t="shared" si="43"/>
        <v>0</v>
      </c>
      <c r="AF213" s="8">
        <f t="shared" si="43"/>
        <v>0</v>
      </c>
      <c r="AG213" s="8">
        <f t="shared" si="43"/>
        <v>0</v>
      </c>
      <c r="AH213" s="8">
        <f t="shared" si="43"/>
        <v>0</v>
      </c>
      <c r="AI213" s="47">
        <f t="shared" si="42"/>
        <v>0</v>
      </c>
      <c r="AJ213" s="47">
        <f t="shared" si="42"/>
        <v>0</v>
      </c>
      <c r="AK213" s="47">
        <f t="shared" si="42"/>
        <v>0</v>
      </c>
      <c r="AL213" s="47">
        <f t="shared" si="42"/>
        <v>0</v>
      </c>
      <c r="AM213" s="47">
        <f t="shared" si="42"/>
        <v>0</v>
      </c>
      <c r="AN213" s="47">
        <f t="shared" si="42"/>
        <v>0</v>
      </c>
    </row>
    <row r="214" spans="1:40" s="4" customFormat="1" ht="48.75" customHeight="1" x14ac:dyDescent="0.25">
      <c r="A214" s="88" t="s">
        <v>241</v>
      </c>
      <c r="B214" s="94" t="s">
        <v>377</v>
      </c>
      <c r="C214" s="91"/>
      <c r="D214" s="91"/>
      <c r="E214" s="91"/>
      <c r="F214" s="91"/>
      <c r="G214" s="8"/>
      <c r="H214" s="8">
        <f t="shared" si="37"/>
        <v>39.840000000000003</v>
      </c>
      <c r="I214" s="8">
        <v>39.840000000000003</v>
      </c>
      <c r="J214" s="8"/>
      <c r="K214" s="8"/>
      <c r="L214" s="8">
        <f t="shared" si="34"/>
        <v>39.840000000000003</v>
      </c>
      <c r="M214" s="8"/>
      <c r="N214" s="8">
        <f t="shared" si="33"/>
        <v>39.840000000000003</v>
      </c>
      <c r="O214" s="8">
        <v>39.840000000000003</v>
      </c>
      <c r="P214" s="8"/>
      <c r="Q214" s="8"/>
      <c r="R214" s="8">
        <f t="shared" si="35"/>
        <v>39.840000000000003</v>
      </c>
      <c r="S214" s="123">
        <f t="shared" si="39"/>
        <v>0</v>
      </c>
      <c r="T214" s="123">
        <f t="shared" si="39"/>
        <v>0</v>
      </c>
      <c r="U214" s="123">
        <f t="shared" si="39"/>
        <v>0</v>
      </c>
      <c r="V214" s="123">
        <f t="shared" si="39"/>
        <v>0</v>
      </c>
      <c r="W214" s="123">
        <f t="shared" si="39"/>
        <v>0</v>
      </c>
      <c r="X214" s="8"/>
      <c r="Y214" s="8">
        <f t="shared" si="40"/>
        <v>39.840000000000003</v>
      </c>
      <c r="Z214" s="12">
        <v>39.840000000000003</v>
      </c>
      <c r="AA214" s="12"/>
      <c r="AB214" s="8"/>
      <c r="AC214" s="8">
        <f t="shared" si="38"/>
        <v>39.840000000000003</v>
      </c>
      <c r="AD214" s="8">
        <f t="shared" si="43"/>
        <v>0</v>
      </c>
      <c r="AE214" s="8">
        <f t="shared" si="43"/>
        <v>0</v>
      </c>
      <c r="AF214" s="8">
        <f t="shared" si="43"/>
        <v>0</v>
      </c>
      <c r="AG214" s="8">
        <f t="shared" si="43"/>
        <v>0</v>
      </c>
      <c r="AH214" s="8">
        <f t="shared" si="43"/>
        <v>0</v>
      </c>
      <c r="AI214" s="47">
        <f t="shared" si="42"/>
        <v>0</v>
      </c>
      <c r="AJ214" s="47">
        <f t="shared" si="42"/>
        <v>0</v>
      </c>
      <c r="AK214" s="47">
        <f t="shared" si="42"/>
        <v>0</v>
      </c>
      <c r="AL214" s="47">
        <f t="shared" si="42"/>
        <v>0</v>
      </c>
      <c r="AM214" s="47">
        <f t="shared" si="42"/>
        <v>0</v>
      </c>
      <c r="AN214" s="47">
        <f t="shared" si="42"/>
        <v>0</v>
      </c>
    </row>
    <row r="215" spans="1:40" s="4" customFormat="1" ht="48.75" customHeight="1" x14ac:dyDescent="0.25">
      <c r="A215" s="88" t="s">
        <v>242</v>
      </c>
      <c r="B215" s="94" t="s">
        <v>378</v>
      </c>
      <c r="C215" s="91"/>
      <c r="D215" s="91"/>
      <c r="E215" s="91"/>
      <c r="F215" s="91"/>
      <c r="G215" s="8"/>
      <c r="H215" s="8">
        <f t="shared" si="37"/>
        <v>43.6</v>
      </c>
      <c r="I215" s="8">
        <v>43.6</v>
      </c>
      <c r="J215" s="8"/>
      <c r="K215" s="8"/>
      <c r="L215" s="8">
        <f t="shared" si="34"/>
        <v>43.6</v>
      </c>
      <c r="M215" s="8"/>
      <c r="N215" s="8">
        <f t="shared" si="33"/>
        <v>43.6</v>
      </c>
      <c r="O215" s="8">
        <v>43.6</v>
      </c>
      <c r="P215" s="8"/>
      <c r="Q215" s="8"/>
      <c r="R215" s="8">
        <f t="shared" si="35"/>
        <v>43.6</v>
      </c>
      <c r="S215" s="123">
        <f t="shared" si="39"/>
        <v>0</v>
      </c>
      <c r="T215" s="123">
        <f t="shared" si="39"/>
        <v>0</v>
      </c>
      <c r="U215" s="123">
        <f t="shared" si="39"/>
        <v>0</v>
      </c>
      <c r="V215" s="123">
        <f t="shared" si="39"/>
        <v>0</v>
      </c>
      <c r="W215" s="123">
        <f t="shared" si="39"/>
        <v>0</v>
      </c>
      <c r="X215" s="8"/>
      <c r="Y215" s="8">
        <f t="shared" si="40"/>
        <v>43.6</v>
      </c>
      <c r="Z215" s="12">
        <v>43.6</v>
      </c>
      <c r="AA215" s="12"/>
      <c r="AB215" s="8"/>
      <c r="AC215" s="8">
        <f t="shared" si="38"/>
        <v>43.6</v>
      </c>
      <c r="AD215" s="8">
        <f t="shared" si="43"/>
        <v>0</v>
      </c>
      <c r="AE215" s="8">
        <f t="shared" si="43"/>
        <v>0</v>
      </c>
      <c r="AF215" s="8">
        <f t="shared" si="43"/>
        <v>0</v>
      </c>
      <c r="AG215" s="8">
        <f t="shared" si="43"/>
        <v>0</v>
      </c>
      <c r="AH215" s="8">
        <f t="shared" si="43"/>
        <v>0</v>
      </c>
      <c r="AI215" s="47">
        <f t="shared" si="42"/>
        <v>0</v>
      </c>
      <c r="AJ215" s="47">
        <f t="shared" si="42"/>
        <v>0</v>
      </c>
      <c r="AK215" s="47">
        <f t="shared" si="42"/>
        <v>0</v>
      </c>
      <c r="AL215" s="47">
        <f t="shared" si="42"/>
        <v>0</v>
      </c>
      <c r="AM215" s="47">
        <f t="shared" si="42"/>
        <v>0</v>
      </c>
      <c r="AN215" s="47">
        <f t="shared" si="42"/>
        <v>0</v>
      </c>
    </row>
    <row r="216" spans="1:40" s="4" customFormat="1" ht="48.75" customHeight="1" x14ac:dyDescent="0.25">
      <c r="A216" s="88" t="s">
        <v>243</v>
      </c>
      <c r="B216" s="94" t="s">
        <v>379</v>
      </c>
      <c r="C216" s="91"/>
      <c r="D216" s="91"/>
      <c r="E216" s="91"/>
      <c r="F216" s="91"/>
      <c r="G216" s="8"/>
      <c r="H216" s="8">
        <f t="shared" si="37"/>
        <v>180</v>
      </c>
      <c r="I216" s="8">
        <v>180</v>
      </c>
      <c r="J216" s="8"/>
      <c r="K216" s="8"/>
      <c r="L216" s="8">
        <f t="shared" si="34"/>
        <v>180</v>
      </c>
      <c r="M216" s="8"/>
      <c r="N216" s="8">
        <f t="shared" si="33"/>
        <v>180</v>
      </c>
      <c r="O216" s="8">
        <v>180</v>
      </c>
      <c r="P216" s="8"/>
      <c r="Q216" s="8"/>
      <c r="R216" s="8">
        <f t="shared" si="35"/>
        <v>180</v>
      </c>
      <c r="S216" s="123">
        <f t="shared" si="39"/>
        <v>0</v>
      </c>
      <c r="T216" s="123">
        <f t="shared" si="39"/>
        <v>0</v>
      </c>
      <c r="U216" s="123">
        <f t="shared" si="39"/>
        <v>0</v>
      </c>
      <c r="V216" s="123">
        <f t="shared" si="39"/>
        <v>0</v>
      </c>
      <c r="W216" s="123">
        <f t="shared" si="39"/>
        <v>0</v>
      </c>
      <c r="X216" s="8"/>
      <c r="Y216" s="8">
        <f t="shared" si="40"/>
        <v>180</v>
      </c>
      <c r="Z216" s="12">
        <v>180</v>
      </c>
      <c r="AA216" s="12"/>
      <c r="AB216" s="8"/>
      <c r="AC216" s="8">
        <f t="shared" si="38"/>
        <v>180</v>
      </c>
      <c r="AD216" s="8">
        <f t="shared" si="43"/>
        <v>0</v>
      </c>
      <c r="AE216" s="8">
        <f t="shared" si="43"/>
        <v>0</v>
      </c>
      <c r="AF216" s="8">
        <f t="shared" si="43"/>
        <v>0</v>
      </c>
      <c r="AG216" s="8">
        <f t="shared" si="43"/>
        <v>0</v>
      </c>
      <c r="AH216" s="8">
        <f t="shared" si="43"/>
        <v>0</v>
      </c>
      <c r="AI216" s="47">
        <f t="shared" si="42"/>
        <v>0</v>
      </c>
      <c r="AJ216" s="47">
        <f t="shared" si="42"/>
        <v>0</v>
      </c>
      <c r="AK216" s="47">
        <f t="shared" si="42"/>
        <v>0</v>
      </c>
      <c r="AL216" s="47">
        <f t="shared" si="42"/>
        <v>0</v>
      </c>
      <c r="AM216" s="47">
        <f t="shared" si="42"/>
        <v>0</v>
      </c>
      <c r="AN216" s="47">
        <f t="shared" si="42"/>
        <v>0</v>
      </c>
    </row>
    <row r="217" spans="1:40" s="4" customFormat="1" ht="48.75" customHeight="1" x14ac:dyDescent="0.25">
      <c r="A217" s="88" t="s">
        <v>244</v>
      </c>
      <c r="B217" s="94" t="s">
        <v>380</v>
      </c>
      <c r="C217" s="91"/>
      <c r="D217" s="91"/>
      <c r="E217" s="91"/>
      <c r="F217" s="91"/>
      <c r="G217" s="8"/>
      <c r="H217" s="8">
        <f t="shared" si="37"/>
        <v>31.74</v>
      </c>
      <c r="I217" s="8">
        <v>31.74</v>
      </c>
      <c r="J217" s="8"/>
      <c r="K217" s="8"/>
      <c r="L217" s="8">
        <f t="shared" si="34"/>
        <v>31.74</v>
      </c>
      <c r="M217" s="8"/>
      <c r="N217" s="8">
        <f t="shared" si="33"/>
        <v>31.74</v>
      </c>
      <c r="O217" s="8">
        <v>31.74</v>
      </c>
      <c r="P217" s="8"/>
      <c r="Q217" s="8"/>
      <c r="R217" s="8">
        <f t="shared" si="35"/>
        <v>31.74</v>
      </c>
      <c r="S217" s="123">
        <f t="shared" ref="S217:W246" si="44">X217-G217</f>
        <v>0</v>
      </c>
      <c r="T217" s="123">
        <f t="shared" si="44"/>
        <v>0</v>
      </c>
      <c r="U217" s="123">
        <f t="shared" si="44"/>
        <v>0</v>
      </c>
      <c r="V217" s="123">
        <f t="shared" si="44"/>
        <v>0</v>
      </c>
      <c r="W217" s="123">
        <f t="shared" si="44"/>
        <v>0</v>
      </c>
      <c r="X217" s="8"/>
      <c r="Y217" s="8">
        <f t="shared" si="40"/>
        <v>31.74</v>
      </c>
      <c r="Z217" s="12">
        <v>31.74</v>
      </c>
      <c r="AA217" s="12"/>
      <c r="AB217" s="8"/>
      <c r="AC217" s="8">
        <f t="shared" si="38"/>
        <v>31.74</v>
      </c>
      <c r="AD217" s="8">
        <f t="shared" si="43"/>
        <v>0</v>
      </c>
      <c r="AE217" s="8">
        <f t="shared" si="43"/>
        <v>0</v>
      </c>
      <c r="AF217" s="8">
        <f t="shared" si="43"/>
        <v>0</v>
      </c>
      <c r="AG217" s="8">
        <f t="shared" si="43"/>
        <v>0</v>
      </c>
      <c r="AH217" s="8">
        <f t="shared" si="43"/>
        <v>0</v>
      </c>
      <c r="AI217" s="47">
        <f t="shared" si="42"/>
        <v>0</v>
      </c>
      <c r="AJ217" s="47">
        <f t="shared" si="42"/>
        <v>0</v>
      </c>
      <c r="AK217" s="47">
        <f t="shared" si="42"/>
        <v>0</v>
      </c>
      <c r="AL217" s="47">
        <f t="shared" si="42"/>
        <v>0</v>
      </c>
      <c r="AM217" s="47">
        <f t="shared" si="42"/>
        <v>0</v>
      </c>
      <c r="AN217" s="47">
        <f t="shared" si="42"/>
        <v>0</v>
      </c>
    </row>
    <row r="218" spans="1:40" s="4" customFormat="1" ht="48.75" customHeight="1" x14ac:dyDescent="0.25">
      <c r="A218" s="88" t="s">
        <v>245</v>
      </c>
      <c r="B218" s="94" t="s">
        <v>381</v>
      </c>
      <c r="C218" s="91"/>
      <c r="D218" s="91"/>
      <c r="E218" s="91"/>
      <c r="F218" s="91"/>
      <c r="G218" s="8"/>
      <c r="H218" s="8">
        <f t="shared" si="37"/>
        <v>35840</v>
      </c>
      <c r="I218" s="8">
        <v>35840</v>
      </c>
      <c r="J218" s="8"/>
      <c r="K218" s="8"/>
      <c r="L218" s="8">
        <f t="shared" si="34"/>
        <v>35840</v>
      </c>
      <c r="M218" s="8"/>
      <c r="N218" s="8">
        <f t="shared" si="33"/>
        <v>0</v>
      </c>
      <c r="O218" s="8"/>
      <c r="P218" s="8"/>
      <c r="Q218" s="8"/>
      <c r="R218" s="8">
        <f t="shared" si="35"/>
        <v>0</v>
      </c>
      <c r="S218" s="123">
        <f t="shared" si="44"/>
        <v>0</v>
      </c>
      <c r="T218" s="123">
        <f t="shared" si="44"/>
        <v>-35840</v>
      </c>
      <c r="U218" s="123">
        <f t="shared" si="44"/>
        <v>-35840</v>
      </c>
      <c r="V218" s="123">
        <f t="shared" si="44"/>
        <v>0</v>
      </c>
      <c r="W218" s="123">
        <f t="shared" si="44"/>
        <v>0</v>
      </c>
      <c r="X218" s="8"/>
      <c r="Y218" s="8">
        <f t="shared" si="40"/>
        <v>0</v>
      </c>
      <c r="Z218" s="12"/>
      <c r="AA218" s="12"/>
      <c r="AB218" s="8"/>
      <c r="AC218" s="8">
        <f t="shared" ref="AC218:AC246" si="45">X218+Y218</f>
        <v>0</v>
      </c>
      <c r="AD218" s="8">
        <f t="shared" si="43"/>
        <v>0</v>
      </c>
      <c r="AE218" s="8">
        <f t="shared" si="43"/>
        <v>-35840</v>
      </c>
      <c r="AF218" s="8">
        <f t="shared" si="43"/>
        <v>-35840</v>
      </c>
      <c r="AG218" s="8">
        <f t="shared" si="43"/>
        <v>0</v>
      </c>
      <c r="AH218" s="8">
        <f t="shared" si="43"/>
        <v>0</v>
      </c>
      <c r="AI218" s="47">
        <f t="shared" si="42"/>
        <v>0</v>
      </c>
      <c r="AJ218" s="47">
        <f t="shared" si="42"/>
        <v>0</v>
      </c>
      <c r="AK218" s="47">
        <f t="shared" si="42"/>
        <v>0</v>
      </c>
      <c r="AL218" s="47">
        <f t="shared" si="42"/>
        <v>0</v>
      </c>
      <c r="AM218" s="47">
        <f t="shared" si="42"/>
        <v>0</v>
      </c>
      <c r="AN218" s="47">
        <f t="shared" si="42"/>
        <v>0</v>
      </c>
    </row>
    <row r="219" spans="1:40" s="4" customFormat="1" ht="61.5" customHeight="1" x14ac:dyDescent="0.25">
      <c r="A219" s="88" t="s">
        <v>246</v>
      </c>
      <c r="B219" s="94" t="s">
        <v>81</v>
      </c>
      <c r="C219" s="91"/>
      <c r="D219" s="91"/>
      <c r="E219" s="91"/>
      <c r="F219" s="91"/>
      <c r="G219" s="8"/>
      <c r="H219" s="8">
        <f t="shared" si="37"/>
        <v>548.47199999999998</v>
      </c>
      <c r="I219" s="8">
        <v>548.47199999999998</v>
      </c>
      <c r="J219" s="8"/>
      <c r="K219" s="8"/>
      <c r="L219" s="8">
        <f t="shared" si="34"/>
        <v>548.47199999999998</v>
      </c>
      <c r="M219" s="8"/>
      <c r="N219" s="8">
        <f t="shared" si="33"/>
        <v>0</v>
      </c>
      <c r="O219" s="8"/>
      <c r="P219" s="8"/>
      <c r="Q219" s="8"/>
      <c r="R219" s="8">
        <f t="shared" si="35"/>
        <v>0</v>
      </c>
      <c r="S219" s="123">
        <f t="shared" si="44"/>
        <v>0</v>
      </c>
      <c r="T219" s="123">
        <f t="shared" si="44"/>
        <v>-548.47199999999998</v>
      </c>
      <c r="U219" s="123">
        <f t="shared" si="44"/>
        <v>-548.47199999999998</v>
      </c>
      <c r="V219" s="123">
        <f t="shared" si="44"/>
        <v>0</v>
      </c>
      <c r="W219" s="123">
        <f t="shared" si="44"/>
        <v>0</v>
      </c>
      <c r="X219" s="8"/>
      <c r="Y219" s="8">
        <f t="shared" si="40"/>
        <v>0</v>
      </c>
      <c r="Z219" s="12"/>
      <c r="AA219" s="12"/>
      <c r="AB219" s="8"/>
      <c r="AC219" s="8">
        <f t="shared" si="45"/>
        <v>0</v>
      </c>
      <c r="AD219" s="8">
        <f t="shared" si="43"/>
        <v>0</v>
      </c>
      <c r="AE219" s="8">
        <f t="shared" si="43"/>
        <v>-548.47199999999998</v>
      </c>
      <c r="AF219" s="8">
        <f t="shared" si="43"/>
        <v>-548.47199999999998</v>
      </c>
      <c r="AG219" s="8">
        <f t="shared" si="43"/>
        <v>0</v>
      </c>
      <c r="AH219" s="8">
        <f t="shared" si="43"/>
        <v>0</v>
      </c>
      <c r="AI219" s="47">
        <f t="shared" si="42"/>
        <v>0</v>
      </c>
      <c r="AJ219" s="47">
        <f t="shared" si="42"/>
        <v>0</v>
      </c>
      <c r="AK219" s="47">
        <f t="shared" si="42"/>
        <v>0</v>
      </c>
      <c r="AL219" s="47">
        <f t="shared" si="42"/>
        <v>0</v>
      </c>
      <c r="AM219" s="47">
        <f t="shared" si="42"/>
        <v>0</v>
      </c>
      <c r="AN219" s="47">
        <f t="shared" si="42"/>
        <v>0</v>
      </c>
    </row>
    <row r="220" spans="1:40" s="4" customFormat="1" ht="48.75" customHeight="1" x14ac:dyDescent="0.25">
      <c r="A220" s="88" t="s">
        <v>247</v>
      </c>
      <c r="B220" s="94" t="s">
        <v>382</v>
      </c>
      <c r="C220" s="91"/>
      <c r="D220" s="91"/>
      <c r="E220" s="91"/>
      <c r="F220" s="91"/>
      <c r="G220" s="8"/>
      <c r="H220" s="8">
        <f t="shared" si="37"/>
        <v>925</v>
      </c>
      <c r="I220" s="8">
        <v>925</v>
      </c>
      <c r="J220" s="8"/>
      <c r="K220" s="8"/>
      <c r="L220" s="8">
        <f t="shared" si="34"/>
        <v>925</v>
      </c>
      <c r="M220" s="8"/>
      <c r="N220" s="8">
        <f t="shared" ref="N220:N246" si="46">O220+P220</f>
        <v>0</v>
      </c>
      <c r="O220" s="8"/>
      <c r="P220" s="8"/>
      <c r="Q220" s="8"/>
      <c r="R220" s="8">
        <f t="shared" si="35"/>
        <v>0</v>
      </c>
      <c r="S220" s="123">
        <f t="shared" si="44"/>
        <v>0</v>
      </c>
      <c r="T220" s="123">
        <f t="shared" si="44"/>
        <v>-925</v>
      </c>
      <c r="U220" s="123">
        <f t="shared" si="44"/>
        <v>-925</v>
      </c>
      <c r="V220" s="123">
        <f t="shared" si="44"/>
        <v>0</v>
      </c>
      <c r="W220" s="123">
        <f t="shared" si="44"/>
        <v>0</v>
      </c>
      <c r="X220" s="8"/>
      <c r="Y220" s="8">
        <f t="shared" si="40"/>
        <v>0</v>
      </c>
      <c r="Z220" s="12"/>
      <c r="AA220" s="12"/>
      <c r="AB220" s="8"/>
      <c r="AC220" s="8">
        <f t="shared" si="45"/>
        <v>0</v>
      </c>
      <c r="AD220" s="8">
        <f t="shared" si="43"/>
        <v>0</v>
      </c>
      <c r="AE220" s="8">
        <f t="shared" si="43"/>
        <v>-925</v>
      </c>
      <c r="AF220" s="8">
        <f t="shared" si="43"/>
        <v>-925</v>
      </c>
      <c r="AG220" s="8">
        <f t="shared" si="43"/>
        <v>0</v>
      </c>
      <c r="AH220" s="8">
        <f t="shared" si="43"/>
        <v>0</v>
      </c>
      <c r="AI220" s="47">
        <f t="shared" si="42"/>
        <v>0</v>
      </c>
      <c r="AJ220" s="47">
        <f t="shared" si="42"/>
        <v>0</v>
      </c>
      <c r="AK220" s="47">
        <f t="shared" si="42"/>
        <v>0</v>
      </c>
      <c r="AL220" s="47">
        <f t="shared" si="42"/>
        <v>0</v>
      </c>
      <c r="AM220" s="47">
        <f t="shared" si="42"/>
        <v>0</v>
      </c>
      <c r="AN220" s="47">
        <f t="shared" si="42"/>
        <v>0</v>
      </c>
    </row>
    <row r="221" spans="1:40" s="4" customFormat="1" ht="48.75" customHeight="1" x14ac:dyDescent="0.25">
      <c r="A221" s="88" t="s">
        <v>257</v>
      </c>
      <c r="B221" s="94" t="s">
        <v>383</v>
      </c>
      <c r="C221" s="91"/>
      <c r="D221" s="91"/>
      <c r="E221" s="91"/>
      <c r="F221" s="91"/>
      <c r="G221" s="8"/>
      <c r="H221" s="8">
        <f t="shared" si="37"/>
        <v>2240</v>
      </c>
      <c r="I221" s="8">
        <v>2240</v>
      </c>
      <c r="J221" s="8"/>
      <c r="K221" s="8"/>
      <c r="L221" s="8">
        <f t="shared" si="34"/>
        <v>2240</v>
      </c>
      <c r="M221" s="8"/>
      <c r="N221" s="8">
        <f t="shared" si="46"/>
        <v>0</v>
      </c>
      <c r="O221" s="8"/>
      <c r="P221" s="8"/>
      <c r="Q221" s="8"/>
      <c r="R221" s="8">
        <f t="shared" si="35"/>
        <v>0</v>
      </c>
      <c r="S221" s="123">
        <f t="shared" si="44"/>
        <v>0</v>
      </c>
      <c r="T221" s="123">
        <f t="shared" si="44"/>
        <v>-2240</v>
      </c>
      <c r="U221" s="123">
        <f t="shared" si="44"/>
        <v>-2240</v>
      </c>
      <c r="V221" s="123">
        <f t="shared" si="44"/>
        <v>0</v>
      </c>
      <c r="W221" s="123">
        <f t="shared" si="44"/>
        <v>0</v>
      </c>
      <c r="X221" s="8"/>
      <c r="Y221" s="8">
        <f t="shared" si="40"/>
        <v>0</v>
      </c>
      <c r="Z221" s="12"/>
      <c r="AA221" s="12"/>
      <c r="AB221" s="8"/>
      <c r="AC221" s="8">
        <f t="shared" si="45"/>
        <v>0</v>
      </c>
      <c r="AD221" s="8">
        <f t="shared" si="43"/>
        <v>0</v>
      </c>
      <c r="AE221" s="8">
        <f t="shared" si="43"/>
        <v>-2240</v>
      </c>
      <c r="AF221" s="8">
        <f t="shared" si="43"/>
        <v>-2240</v>
      </c>
      <c r="AG221" s="8">
        <f t="shared" si="43"/>
        <v>0</v>
      </c>
      <c r="AH221" s="8">
        <f t="shared" si="43"/>
        <v>0</v>
      </c>
      <c r="AI221" s="47">
        <f t="shared" si="42"/>
        <v>0</v>
      </c>
      <c r="AJ221" s="47">
        <f t="shared" si="42"/>
        <v>0</v>
      </c>
      <c r="AK221" s="47">
        <f t="shared" si="42"/>
        <v>0</v>
      </c>
      <c r="AL221" s="47">
        <f t="shared" ref="AL221:AN240" si="47">AA221-P221</f>
        <v>0</v>
      </c>
      <c r="AM221" s="47">
        <f t="shared" si="47"/>
        <v>0</v>
      </c>
      <c r="AN221" s="47">
        <f t="shared" si="47"/>
        <v>0</v>
      </c>
    </row>
    <row r="222" spans="1:40" s="4" customFormat="1" ht="48.75" customHeight="1" x14ac:dyDescent="0.25">
      <c r="A222" s="88" t="s">
        <v>258</v>
      </c>
      <c r="B222" s="94" t="s">
        <v>384</v>
      </c>
      <c r="C222" s="91"/>
      <c r="D222" s="91"/>
      <c r="E222" s="91"/>
      <c r="F222" s="91"/>
      <c r="G222" s="8"/>
      <c r="H222" s="8">
        <f t="shared" si="37"/>
        <v>16.37</v>
      </c>
      <c r="I222" s="8">
        <v>16.37</v>
      </c>
      <c r="J222" s="8"/>
      <c r="K222" s="8"/>
      <c r="L222" s="8">
        <f t="shared" ref="L222:L245" si="48">G222+H222</f>
        <v>16.37</v>
      </c>
      <c r="M222" s="8"/>
      <c r="N222" s="8">
        <f t="shared" si="46"/>
        <v>0</v>
      </c>
      <c r="O222" s="8"/>
      <c r="P222" s="8"/>
      <c r="Q222" s="8"/>
      <c r="R222" s="8">
        <f t="shared" ref="R222:R246" si="49">M222+N222</f>
        <v>0</v>
      </c>
      <c r="S222" s="123">
        <f t="shared" si="44"/>
        <v>0</v>
      </c>
      <c r="T222" s="123">
        <f t="shared" si="44"/>
        <v>-16.37</v>
      </c>
      <c r="U222" s="123">
        <f t="shared" si="44"/>
        <v>-16.37</v>
      </c>
      <c r="V222" s="123">
        <f t="shared" si="44"/>
        <v>0</v>
      </c>
      <c r="W222" s="123">
        <f t="shared" si="44"/>
        <v>0</v>
      </c>
      <c r="X222" s="8"/>
      <c r="Y222" s="8">
        <f t="shared" si="40"/>
        <v>0</v>
      </c>
      <c r="Z222" s="12"/>
      <c r="AA222" s="12"/>
      <c r="AB222" s="8"/>
      <c r="AC222" s="8">
        <f t="shared" si="45"/>
        <v>0</v>
      </c>
      <c r="AD222" s="8">
        <f t="shared" si="43"/>
        <v>0</v>
      </c>
      <c r="AE222" s="8">
        <f t="shared" si="43"/>
        <v>-16.37</v>
      </c>
      <c r="AF222" s="8">
        <f t="shared" si="43"/>
        <v>-16.37</v>
      </c>
      <c r="AG222" s="8">
        <f t="shared" si="43"/>
        <v>0</v>
      </c>
      <c r="AH222" s="8">
        <f t="shared" si="43"/>
        <v>0</v>
      </c>
      <c r="AI222" s="47">
        <f t="shared" ref="AI222:AN246" si="50">X222-M222</f>
        <v>0</v>
      </c>
      <c r="AJ222" s="47">
        <f t="shared" si="50"/>
        <v>0</v>
      </c>
      <c r="AK222" s="47">
        <f t="shared" si="50"/>
        <v>0</v>
      </c>
      <c r="AL222" s="47">
        <f t="shared" si="47"/>
        <v>0</v>
      </c>
      <c r="AM222" s="47">
        <f t="shared" si="47"/>
        <v>0</v>
      </c>
      <c r="AN222" s="47">
        <f t="shared" si="47"/>
        <v>0</v>
      </c>
    </row>
    <row r="223" spans="1:40" s="4" customFormat="1" ht="48.75" customHeight="1" x14ac:dyDescent="0.25">
      <c r="A223" s="88" t="s">
        <v>385</v>
      </c>
      <c r="B223" s="94" t="s">
        <v>386</v>
      </c>
      <c r="C223" s="91"/>
      <c r="D223" s="91"/>
      <c r="E223" s="91"/>
      <c r="F223" s="91"/>
      <c r="G223" s="8"/>
      <c r="H223" s="8">
        <f t="shared" si="37"/>
        <v>11.93</v>
      </c>
      <c r="I223" s="8">
        <v>11.93</v>
      </c>
      <c r="J223" s="8"/>
      <c r="K223" s="8"/>
      <c r="L223" s="8">
        <f t="shared" si="48"/>
        <v>11.93</v>
      </c>
      <c r="M223" s="8"/>
      <c r="N223" s="8">
        <f t="shared" si="46"/>
        <v>0</v>
      </c>
      <c r="O223" s="8"/>
      <c r="P223" s="8"/>
      <c r="Q223" s="8"/>
      <c r="R223" s="8">
        <f t="shared" si="49"/>
        <v>0</v>
      </c>
      <c r="S223" s="123">
        <f t="shared" si="44"/>
        <v>0</v>
      </c>
      <c r="T223" s="123">
        <f t="shared" si="44"/>
        <v>-11.93</v>
      </c>
      <c r="U223" s="123">
        <f t="shared" si="44"/>
        <v>-11.93</v>
      </c>
      <c r="V223" s="123">
        <f t="shared" si="44"/>
        <v>0</v>
      </c>
      <c r="W223" s="123">
        <f t="shared" si="44"/>
        <v>0</v>
      </c>
      <c r="X223" s="8"/>
      <c r="Y223" s="8">
        <f t="shared" si="40"/>
        <v>0</v>
      </c>
      <c r="Z223" s="12"/>
      <c r="AA223" s="12"/>
      <c r="AB223" s="8"/>
      <c r="AC223" s="8">
        <f t="shared" si="45"/>
        <v>0</v>
      </c>
      <c r="AD223" s="8">
        <f t="shared" si="43"/>
        <v>0</v>
      </c>
      <c r="AE223" s="8">
        <f t="shared" si="43"/>
        <v>-11.93</v>
      </c>
      <c r="AF223" s="8">
        <f t="shared" si="43"/>
        <v>-11.93</v>
      </c>
      <c r="AG223" s="8">
        <f t="shared" si="43"/>
        <v>0</v>
      </c>
      <c r="AH223" s="8">
        <f t="shared" si="43"/>
        <v>0</v>
      </c>
      <c r="AI223" s="47">
        <f t="shared" si="50"/>
        <v>0</v>
      </c>
      <c r="AJ223" s="47">
        <f t="shared" si="50"/>
        <v>0</v>
      </c>
      <c r="AK223" s="47">
        <f t="shared" si="50"/>
        <v>0</v>
      </c>
      <c r="AL223" s="47">
        <f t="shared" si="47"/>
        <v>0</v>
      </c>
      <c r="AM223" s="47">
        <f t="shared" si="47"/>
        <v>0</v>
      </c>
      <c r="AN223" s="47">
        <f t="shared" si="47"/>
        <v>0</v>
      </c>
    </row>
    <row r="224" spans="1:40" s="4" customFormat="1" ht="61.5" customHeight="1" x14ac:dyDescent="0.25">
      <c r="A224" s="88" t="s">
        <v>387</v>
      </c>
      <c r="B224" s="94" t="s">
        <v>388</v>
      </c>
      <c r="C224" s="91"/>
      <c r="D224" s="91"/>
      <c r="E224" s="91"/>
      <c r="F224" s="91"/>
      <c r="G224" s="8"/>
      <c r="H224" s="8">
        <f t="shared" si="37"/>
        <v>58.4</v>
      </c>
      <c r="I224" s="8">
        <v>58.4</v>
      </c>
      <c r="J224" s="8"/>
      <c r="K224" s="8"/>
      <c r="L224" s="8">
        <f t="shared" si="48"/>
        <v>58.4</v>
      </c>
      <c r="M224" s="8"/>
      <c r="N224" s="8">
        <f t="shared" si="46"/>
        <v>0</v>
      </c>
      <c r="O224" s="8"/>
      <c r="P224" s="8"/>
      <c r="Q224" s="8"/>
      <c r="R224" s="8">
        <f t="shared" si="49"/>
        <v>0</v>
      </c>
      <c r="S224" s="123">
        <f t="shared" si="44"/>
        <v>0</v>
      </c>
      <c r="T224" s="123">
        <f t="shared" si="44"/>
        <v>-58.4</v>
      </c>
      <c r="U224" s="123">
        <f t="shared" si="44"/>
        <v>-58.4</v>
      </c>
      <c r="V224" s="123">
        <f t="shared" si="44"/>
        <v>0</v>
      </c>
      <c r="W224" s="123">
        <f t="shared" si="44"/>
        <v>0</v>
      </c>
      <c r="X224" s="8"/>
      <c r="Y224" s="8">
        <f t="shared" si="40"/>
        <v>0</v>
      </c>
      <c r="Z224" s="12"/>
      <c r="AA224" s="12"/>
      <c r="AB224" s="8"/>
      <c r="AC224" s="8">
        <f t="shared" si="45"/>
        <v>0</v>
      </c>
      <c r="AD224" s="8">
        <f t="shared" si="43"/>
        <v>0</v>
      </c>
      <c r="AE224" s="8">
        <f t="shared" si="43"/>
        <v>-58.4</v>
      </c>
      <c r="AF224" s="8">
        <f t="shared" si="43"/>
        <v>-58.4</v>
      </c>
      <c r="AG224" s="8">
        <f t="shared" si="43"/>
        <v>0</v>
      </c>
      <c r="AH224" s="8">
        <f t="shared" si="43"/>
        <v>0</v>
      </c>
      <c r="AI224" s="47">
        <f t="shared" si="50"/>
        <v>0</v>
      </c>
      <c r="AJ224" s="47">
        <f t="shared" si="50"/>
        <v>0</v>
      </c>
      <c r="AK224" s="47">
        <f t="shared" si="50"/>
        <v>0</v>
      </c>
      <c r="AL224" s="47">
        <f t="shared" si="47"/>
        <v>0</v>
      </c>
      <c r="AM224" s="47">
        <f t="shared" si="47"/>
        <v>0</v>
      </c>
      <c r="AN224" s="47">
        <f t="shared" si="47"/>
        <v>0</v>
      </c>
    </row>
    <row r="225" spans="1:40" s="4" customFormat="1" ht="48.75" customHeight="1" x14ac:dyDescent="0.25">
      <c r="A225" s="88" t="s">
        <v>389</v>
      </c>
      <c r="B225" s="94" t="s">
        <v>390</v>
      </c>
      <c r="C225" s="91"/>
      <c r="D225" s="91"/>
      <c r="E225" s="91"/>
      <c r="F225" s="91"/>
      <c r="G225" s="8"/>
      <c r="H225" s="8">
        <f t="shared" si="37"/>
        <v>0</v>
      </c>
      <c r="I225" s="8"/>
      <c r="J225" s="8"/>
      <c r="K225" s="8"/>
      <c r="L225" s="8">
        <f t="shared" si="48"/>
        <v>0</v>
      </c>
      <c r="M225" s="8"/>
      <c r="N225" s="8">
        <f t="shared" si="46"/>
        <v>150</v>
      </c>
      <c r="O225" s="8">
        <v>150</v>
      </c>
      <c r="P225" s="8"/>
      <c r="Q225" s="8"/>
      <c r="R225" s="8">
        <f t="shared" si="49"/>
        <v>150</v>
      </c>
      <c r="S225" s="123">
        <f t="shared" si="44"/>
        <v>0</v>
      </c>
      <c r="T225" s="123">
        <f t="shared" si="44"/>
        <v>150</v>
      </c>
      <c r="U225" s="123">
        <f t="shared" si="44"/>
        <v>150</v>
      </c>
      <c r="V225" s="123">
        <f t="shared" si="44"/>
        <v>0</v>
      </c>
      <c r="W225" s="123">
        <f t="shared" si="44"/>
        <v>0</v>
      </c>
      <c r="X225" s="8"/>
      <c r="Y225" s="8">
        <f t="shared" si="40"/>
        <v>150</v>
      </c>
      <c r="Z225" s="12">
        <v>150</v>
      </c>
      <c r="AA225" s="12"/>
      <c r="AB225" s="8"/>
      <c r="AC225" s="8">
        <f t="shared" si="45"/>
        <v>150</v>
      </c>
      <c r="AD225" s="8">
        <f t="shared" si="43"/>
        <v>0</v>
      </c>
      <c r="AE225" s="8">
        <f t="shared" si="43"/>
        <v>150</v>
      </c>
      <c r="AF225" s="8">
        <f t="shared" si="43"/>
        <v>150</v>
      </c>
      <c r="AG225" s="8">
        <f t="shared" si="43"/>
        <v>0</v>
      </c>
      <c r="AH225" s="8">
        <f t="shared" si="43"/>
        <v>0</v>
      </c>
      <c r="AI225" s="47">
        <f t="shared" si="50"/>
        <v>0</v>
      </c>
      <c r="AJ225" s="47">
        <f t="shared" si="50"/>
        <v>0</v>
      </c>
      <c r="AK225" s="47">
        <f t="shared" si="50"/>
        <v>0</v>
      </c>
      <c r="AL225" s="47">
        <f t="shared" si="47"/>
        <v>0</v>
      </c>
      <c r="AM225" s="47">
        <f t="shared" si="47"/>
        <v>0</v>
      </c>
      <c r="AN225" s="47">
        <f t="shared" si="47"/>
        <v>0</v>
      </c>
    </row>
    <row r="226" spans="1:40" s="4" customFormat="1" ht="48.75" customHeight="1" x14ac:dyDescent="0.25">
      <c r="A226" s="88" t="s">
        <v>391</v>
      </c>
      <c r="B226" s="94" t="s">
        <v>392</v>
      </c>
      <c r="C226" s="91"/>
      <c r="D226" s="91"/>
      <c r="E226" s="91"/>
      <c r="F226" s="91"/>
      <c r="G226" s="8"/>
      <c r="H226" s="8">
        <f t="shared" si="37"/>
        <v>0</v>
      </c>
      <c r="I226" s="8"/>
      <c r="J226" s="8"/>
      <c r="K226" s="8"/>
      <c r="L226" s="8">
        <f t="shared" si="48"/>
        <v>0</v>
      </c>
      <c r="M226" s="8"/>
      <c r="N226" s="8">
        <f t="shared" si="46"/>
        <v>356</v>
      </c>
      <c r="O226" s="8">
        <v>356</v>
      </c>
      <c r="P226" s="8"/>
      <c r="Q226" s="8"/>
      <c r="R226" s="8">
        <f t="shared" si="49"/>
        <v>356</v>
      </c>
      <c r="S226" s="123">
        <f t="shared" si="44"/>
        <v>0</v>
      </c>
      <c r="T226" s="123">
        <f t="shared" si="44"/>
        <v>356</v>
      </c>
      <c r="U226" s="123">
        <f t="shared" si="44"/>
        <v>356</v>
      </c>
      <c r="V226" s="123">
        <f t="shared" si="44"/>
        <v>0</v>
      </c>
      <c r="W226" s="123">
        <f t="shared" si="44"/>
        <v>0</v>
      </c>
      <c r="X226" s="8"/>
      <c r="Y226" s="8">
        <f t="shared" si="40"/>
        <v>356</v>
      </c>
      <c r="Z226" s="12">
        <v>356</v>
      </c>
      <c r="AA226" s="12"/>
      <c r="AB226" s="8"/>
      <c r="AC226" s="8">
        <f t="shared" si="45"/>
        <v>356</v>
      </c>
      <c r="AD226" s="8">
        <f t="shared" si="43"/>
        <v>0</v>
      </c>
      <c r="AE226" s="8">
        <f t="shared" si="43"/>
        <v>356</v>
      </c>
      <c r="AF226" s="8">
        <f t="shared" si="43"/>
        <v>356</v>
      </c>
      <c r="AG226" s="8">
        <f t="shared" si="43"/>
        <v>0</v>
      </c>
      <c r="AH226" s="8">
        <f t="shared" si="43"/>
        <v>0</v>
      </c>
      <c r="AI226" s="47">
        <f t="shared" si="50"/>
        <v>0</v>
      </c>
      <c r="AJ226" s="47">
        <f t="shared" si="50"/>
        <v>0</v>
      </c>
      <c r="AK226" s="47">
        <f t="shared" si="50"/>
        <v>0</v>
      </c>
      <c r="AL226" s="47">
        <f t="shared" si="47"/>
        <v>0</v>
      </c>
      <c r="AM226" s="47">
        <f t="shared" si="47"/>
        <v>0</v>
      </c>
      <c r="AN226" s="47">
        <f t="shared" si="47"/>
        <v>0</v>
      </c>
    </row>
    <row r="227" spans="1:40" s="4" customFormat="1" ht="48.75" customHeight="1" x14ac:dyDescent="0.25">
      <c r="A227" s="88" t="s">
        <v>393</v>
      </c>
      <c r="B227" s="94" t="s">
        <v>394</v>
      </c>
      <c r="C227" s="91"/>
      <c r="D227" s="91"/>
      <c r="E227" s="91"/>
      <c r="F227" s="91"/>
      <c r="G227" s="8"/>
      <c r="H227" s="8">
        <f t="shared" si="37"/>
        <v>0</v>
      </c>
      <c r="I227" s="8"/>
      <c r="J227" s="8"/>
      <c r="K227" s="8"/>
      <c r="L227" s="8">
        <f t="shared" si="48"/>
        <v>0</v>
      </c>
      <c r="M227" s="8"/>
      <c r="N227" s="8">
        <f t="shared" si="46"/>
        <v>32.700000000000003</v>
      </c>
      <c r="O227" s="8">
        <v>32.700000000000003</v>
      </c>
      <c r="P227" s="8"/>
      <c r="Q227" s="8"/>
      <c r="R227" s="8">
        <f t="shared" si="49"/>
        <v>32.700000000000003</v>
      </c>
      <c r="S227" s="123">
        <f t="shared" si="44"/>
        <v>0</v>
      </c>
      <c r="T227" s="123">
        <f t="shared" si="44"/>
        <v>32.700000000000003</v>
      </c>
      <c r="U227" s="123">
        <f t="shared" si="44"/>
        <v>32.700000000000003</v>
      </c>
      <c r="V227" s="123">
        <f t="shared" si="44"/>
        <v>0</v>
      </c>
      <c r="W227" s="123">
        <f t="shared" si="44"/>
        <v>0</v>
      </c>
      <c r="X227" s="8"/>
      <c r="Y227" s="8">
        <f t="shared" si="40"/>
        <v>32.700000000000003</v>
      </c>
      <c r="Z227" s="12">
        <v>32.700000000000003</v>
      </c>
      <c r="AA227" s="12"/>
      <c r="AB227" s="8"/>
      <c r="AC227" s="8">
        <f t="shared" si="45"/>
        <v>32.700000000000003</v>
      </c>
      <c r="AD227" s="8">
        <f t="shared" si="43"/>
        <v>0</v>
      </c>
      <c r="AE227" s="8">
        <f t="shared" si="43"/>
        <v>32.700000000000003</v>
      </c>
      <c r="AF227" s="8">
        <f t="shared" si="43"/>
        <v>32.700000000000003</v>
      </c>
      <c r="AG227" s="8">
        <f t="shared" si="43"/>
        <v>0</v>
      </c>
      <c r="AH227" s="8">
        <f t="shared" si="43"/>
        <v>0</v>
      </c>
      <c r="AI227" s="47">
        <f t="shared" si="50"/>
        <v>0</v>
      </c>
      <c r="AJ227" s="47">
        <f t="shared" si="50"/>
        <v>0</v>
      </c>
      <c r="AK227" s="47">
        <f t="shared" si="50"/>
        <v>0</v>
      </c>
      <c r="AL227" s="47">
        <f t="shared" si="47"/>
        <v>0</v>
      </c>
      <c r="AM227" s="47">
        <f t="shared" si="47"/>
        <v>0</v>
      </c>
      <c r="AN227" s="47">
        <f t="shared" si="47"/>
        <v>0</v>
      </c>
    </row>
    <row r="228" spans="1:40" s="4" customFormat="1" ht="48.75" customHeight="1" x14ac:dyDescent="0.25">
      <c r="A228" s="88" t="s">
        <v>395</v>
      </c>
      <c r="B228" s="94" t="s">
        <v>396</v>
      </c>
      <c r="C228" s="91"/>
      <c r="D228" s="91"/>
      <c r="E228" s="91"/>
      <c r="F228" s="91"/>
      <c r="G228" s="8"/>
      <c r="H228" s="8">
        <f t="shared" ref="H228:H245" si="51">I228+J228</f>
        <v>0</v>
      </c>
      <c r="I228" s="8"/>
      <c r="J228" s="8"/>
      <c r="K228" s="8"/>
      <c r="L228" s="8">
        <f t="shared" si="48"/>
        <v>0</v>
      </c>
      <c r="M228" s="8">
        <v>985.41</v>
      </c>
      <c r="N228" s="8">
        <f t="shared" si="46"/>
        <v>0</v>
      </c>
      <c r="O228" s="8"/>
      <c r="P228" s="8"/>
      <c r="Q228" s="8"/>
      <c r="R228" s="8">
        <f t="shared" si="49"/>
        <v>985.41</v>
      </c>
      <c r="S228" s="123">
        <f t="shared" si="44"/>
        <v>0</v>
      </c>
      <c r="T228" s="123">
        <f t="shared" si="44"/>
        <v>0</v>
      </c>
      <c r="U228" s="123">
        <f t="shared" si="44"/>
        <v>0</v>
      </c>
      <c r="V228" s="123">
        <f t="shared" si="44"/>
        <v>0</v>
      </c>
      <c r="W228" s="123">
        <f t="shared" si="44"/>
        <v>0</v>
      </c>
      <c r="X228" s="8"/>
      <c r="Y228" s="8">
        <f t="shared" si="40"/>
        <v>0</v>
      </c>
      <c r="Z228" s="12"/>
      <c r="AA228" s="12"/>
      <c r="AB228" s="8"/>
      <c r="AC228" s="8">
        <f t="shared" si="45"/>
        <v>0</v>
      </c>
      <c r="AD228" s="8">
        <f t="shared" si="43"/>
        <v>0</v>
      </c>
      <c r="AE228" s="8">
        <f t="shared" si="43"/>
        <v>0</v>
      </c>
      <c r="AF228" s="8">
        <f t="shared" si="43"/>
        <v>0</v>
      </c>
      <c r="AG228" s="8">
        <f t="shared" si="43"/>
        <v>0</v>
      </c>
      <c r="AH228" s="8">
        <f t="shared" si="43"/>
        <v>0</v>
      </c>
      <c r="AI228" s="47">
        <f t="shared" si="50"/>
        <v>-985.41</v>
      </c>
      <c r="AJ228" s="47">
        <f t="shared" si="50"/>
        <v>0</v>
      </c>
      <c r="AK228" s="47">
        <f t="shared" si="50"/>
        <v>0</v>
      </c>
      <c r="AL228" s="47">
        <f t="shared" si="47"/>
        <v>0</v>
      </c>
      <c r="AM228" s="47">
        <f t="shared" si="47"/>
        <v>0</v>
      </c>
      <c r="AN228" s="47">
        <f t="shared" si="47"/>
        <v>-985.41</v>
      </c>
    </row>
    <row r="229" spans="1:40" s="4" customFormat="1" ht="76.5" customHeight="1" x14ac:dyDescent="0.25">
      <c r="A229" s="88" t="s">
        <v>397</v>
      </c>
      <c r="B229" s="94" t="s">
        <v>398</v>
      </c>
      <c r="C229" s="91"/>
      <c r="D229" s="91"/>
      <c r="E229" s="91"/>
      <c r="F229" s="91"/>
      <c r="G229" s="8"/>
      <c r="H229" s="8">
        <f t="shared" si="51"/>
        <v>0</v>
      </c>
      <c r="I229" s="8"/>
      <c r="J229" s="8"/>
      <c r="K229" s="8"/>
      <c r="L229" s="8">
        <f t="shared" si="48"/>
        <v>0</v>
      </c>
      <c r="M229" s="8">
        <v>165.624</v>
      </c>
      <c r="N229" s="8">
        <f t="shared" si="46"/>
        <v>0</v>
      </c>
      <c r="O229" s="8"/>
      <c r="P229" s="8"/>
      <c r="Q229" s="8"/>
      <c r="R229" s="8">
        <f t="shared" si="49"/>
        <v>165.624</v>
      </c>
      <c r="S229" s="123">
        <f t="shared" si="44"/>
        <v>0</v>
      </c>
      <c r="T229" s="123">
        <f t="shared" si="44"/>
        <v>0</v>
      </c>
      <c r="U229" s="123">
        <f t="shared" si="44"/>
        <v>0</v>
      </c>
      <c r="V229" s="123">
        <f t="shared" si="44"/>
        <v>0</v>
      </c>
      <c r="W229" s="123">
        <f t="shared" si="44"/>
        <v>0</v>
      </c>
      <c r="X229" s="8"/>
      <c r="Y229" s="8">
        <f t="shared" si="40"/>
        <v>0</v>
      </c>
      <c r="Z229" s="12"/>
      <c r="AA229" s="12"/>
      <c r="AB229" s="8"/>
      <c r="AC229" s="8">
        <f t="shared" si="45"/>
        <v>0</v>
      </c>
      <c r="AD229" s="8">
        <f t="shared" si="43"/>
        <v>0</v>
      </c>
      <c r="AE229" s="8">
        <f t="shared" si="43"/>
        <v>0</v>
      </c>
      <c r="AF229" s="8">
        <f t="shared" si="43"/>
        <v>0</v>
      </c>
      <c r="AG229" s="8">
        <f t="shared" si="43"/>
        <v>0</v>
      </c>
      <c r="AH229" s="8">
        <f t="shared" si="43"/>
        <v>0</v>
      </c>
      <c r="AI229" s="47">
        <f t="shared" si="50"/>
        <v>-165.624</v>
      </c>
      <c r="AJ229" s="47">
        <f t="shared" si="50"/>
        <v>0</v>
      </c>
      <c r="AK229" s="47">
        <f t="shared" si="50"/>
        <v>0</v>
      </c>
      <c r="AL229" s="47">
        <f t="shared" si="47"/>
        <v>0</v>
      </c>
      <c r="AM229" s="47">
        <f t="shared" si="47"/>
        <v>0</v>
      </c>
      <c r="AN229" s="47">
        <f t="shared" si="47"/>
        <v>-165.624</v>
      </c>
    </row>
    <row r="230" spans="1:40" s="4" customFormat="1" ht="48.75" customHeight="1" x14ac:dyDescent="0.25">
      <c r="A230" s="88" t="s">
        <v>399</v>
      </c>
      <c r="B230" s="94" t="s">
        <v>400</v>
      </c>
      <c r="C230" s="91"/>
      <c r="D230" s="91"/>
      <c r="E230" s="91"/>
      <c r="F230" s="91"/>
      <c r="G230" s="8"/>
      <c r="H230" s="8">
        <f t="shared" si="51"/>
        <v>0</v>
      </c>
      <c r="I230" s="8"/>
      <c r="J230" s="8"/>
      <c r="K230" s="8"/>
      <c r="L230" s="8">
        <f t="shared" si="48"/>
        <v>0</v>
      </c>
      <c r="M230" s="8">
        <v>542.54700000000003</v>
      </c>
      <c r="N230" s="8">
        <f t="shared" si="46"/>
        <v>0</v>
      </c>
      <c r="O230" s="8"/>
      <c r="P230" s="8"/>
      <c r="Q230" s="8"/>
      <c r="R230" s="8">
        <f t="shared" si="49"/>
        <v>542.54700000000003</v>
      </c>
      <c r="S230" s="123">
        <f t="shared" si="44"/>
        <v>0</v>
      </c>
      <c r="T230" s="123">
        <f t="shared" si="44"/>
        <v>0</v>
      </c>
      <c r="U230" s="123">
        <f t="shared" si="44"/>
        <v>0</v>
      </c>
      <c r="V230" s="123">
        <f t="shared" si="44"/>
        <v>0</v>
      </c>
      <c r="W230" s="123">
        <f t="shared" si="44"/>
        <v>0</v>
      </c>
      <c r="X230" s="8"/>
      <c r="Y230" s="8">
        <f t="shared" si="40"/>
        <v>0</v>
      </c>
      <c r="Z230" s="12"/>
      <c r="AA230" s="12"/>
      <c r="AB230" s="8"/>
      <c r="AC230" s="8">
        <f t="shared" si="45"/>
        <v>0</v>
      </c>
      <c r="AD230" s="8">
        <f t="shared" si="43"/>
        <v>0</v>
      </c>
      <c r="AE230" s="8">
        <f t="shared" si="43"/>
        <v>0</v>
      </c>
      <c r="AF230" s="8">
        <f t="shared" si="43"/>
        <v>0</v>
      </c>
      <c r="AG230" s="8">
        <f t="shared" si="43"/>
        <v>0</v>
      </c>
      <c r="AH230" s="8">
        <f t="shared" si="43"/>
        <v>0</v>
      </c>
      <c r="AI230" s="47">
        <f t="shared" si="50"/>
        <v>-542.54700000000003</v>
      </c>
      <c r="AJ230" s="47">
        <f t="shared" si="50"/>
        <v>0</v>
      </c>
      <c r="AK230" s="47">
        <f t="shared" si="50"/>
        <v>0</v>
      </c>
      <c r="AL230" s="47">
        <f t="shared" si="47"/>
        <v>0</v>
      </c>
      <c r="AM230" s="47">
        <f t="shared" si="47"/>
        <v>0</v>
      </c>
      <c r="AN230" s="47">
        <f t="shared" si="47"/>
        <v>-542.54700000000003</v>
      </c>
    </row>
    <row r="231" spans="1:40" s="4" customFormat="1" ht="72.75" customHeight="1" x14ac:dyDescent="0.25">
      <c r="A231" s="88" t="s">
        <v>401</v>
      </c>
      <c r="B231" s="94" t="s">
        <v>402</v>
      </c>
      <c r="C231" s="91"/>
      <c r="D231" s="91"/>
      <c r="E231" s="91"/>
      <c r="F231" s="91"/>
      <c r="G231" s="8"/>
      <c r="H231" s="8">
        <f t="shared" si="51"/>
        <v>0</v>
      </c>
      <c r="I231" s="8"/>
      <c r="J231" s="8"/>
      <c r="K231" s="8"/>
      <c r="L231" s="8">
        <f t="shared" si="48"/>
        <v>0</v>
      </c>
      <c r="M231" s="8"/>
      <c r="N231" s="8">
        <f t="shared" si="46"/>
        <v>900</v>
      </c>
      <c r="O231" s="8">
        <v>900</v>
      </c>
      <c r="P231" s="8"/>
      <c r="Q231" s="8"/>
      <c r="R231" s="8">
        <f t="shared" si="49"/>
        <v>900</v>
      </c>
      <c r="S231" s="123">
        <f t="shared" si="44"/>
        <v>0</v>
      </c>
      <c r="T231" s="123">
        <f t="shared" si="44"/>
        <v>900</v>
      </c>
      <c r="U231" s="123">
        <f t="shared" si="44"/>
        <v>900</v>
      </c>
      <c r="V231" s="123">
        <f t="shared" si="44"/>
        <v>0</v>
      </c>
      <c r="W231" s="123">
        <f t="shared" si="44"/>
        <v>0</v>
      </c>
      <c r="X231" s="8"/>
      <c r="Y231" s="8">
        <f t="shared" ref="Y231:Y246" si="52">Z231+AA231</f>
        <v>900</v>
      </c>
      <c r="Z231" s="12">
        <v>900</v>
      </c>
      <c r="AA231" s="12"/>
      <c r="AB231" s="8"/>
      <c r="AC231" s="8">
        <f t="shared" si="45"/>
        <v>900</v>
      </c>
      <c r="AD231" s="8">
        <f t="shared" si="43"/>
        <v>0</v>
      </c>
      <c r="AE231" s="8">
        <f t="shared" si="43"/>
        <v>900</v>
      </c>
      <c r="AF231" s="8">
        <f t="shared" si="43"/>
        <v>900</v>
      </c>
      <c r="AG231" s="8">
        <f t="shared" si="43"/>
        <v>0</v>
      </c>
      <c r="AH231" s="8">
        <f t="shared" si="43"/>
        <v>0</v>
      </c>
      <c r="AI231" s="47">
        <f t="shared" si="50"/>
        <v>0</v>
      </c>
      <c r="AJ231" s="47">
        <f t="shared" si="50"/>
        <v>0</v>
      </c>
      <c r="AK231" s="47">
        <f t="shared" si="50"/>
        <v>0</v>
      </c>
      <c r="AL231" s="47">
        <f t="shared" si="47"/>
        <v>0</v>
      </c>
      <c r="AM231" s="47">
        <f t="shared" si="47"/>
        <v>0</v>
      </c>
      <c r="AN231" s="47">
        <f t="shared" si="47"/>
        <v>0</v>
      </c>
    </row>
    <row r="232" spans="1:40" s="4" customFormat="1" ht="167.25" customHeight="1" x14ac:dyDescent="0.25">
      <c r="A232" s="88" t="s">
        <v>403</v>
      </c>
      <c r="B232" s="94" t="s">
        <v>404</v>
      </c>
      <c r="C232" s="91"/>
      <c r="D232" s="91"/>
      <c r="E232" s="91"/>
      <c r="F232" s="91"/>
      <c r="G232" s="8"/>
      <c r="H232" s="8">
        <f t="shared" si="51"/>
        <v>0</v>
      </c>
      <c r="I232" s="8"/>
      <c r="J232" s="8"/>
      <c r="K232" s="8"/>
      <c r="L232" s="8">
        <f t="shared" si="48"/>
        <v>0</v>
      </c>
      <c r="M232" s="8"/>
      <c r="N232" s="8">
        <f t="shared" si="46"/>
        <v>0</v>
      </c>
      <c r="O232" s="8"/>
      <c r="P232" s="8"/>
      <c r="Q232" s="8"/>
      <c r="R232" s="8">
        <f t="shared" si="49"/>
        <v>0</v>
      </c>
      <c r="S232" s="123">
        <f t="shared" si="44"/>
        <v>0</v>
      </c>
      <c r="T232" s="123">
        <f t="shared" si="44"/>
        <v>0</v>
      </c>
      <c r="U232" s="123">
        <f t="shared" si="44"/>
        <v>0</v>
      </c>
      <c r="V232" s="123">
        <f t="shared" si="44"/>
        <v>0</v>
      </c>
      <c r="W232" s="123">
        <f t="shared" si="44"/>
        <v>0</v>
      </c>
      <c r="X232" s="8"/>
      <c r="Y232" s="8">
        <f t="shared" si="52"/>
        <v>0</v>
      </c>
      <c r="Z232" s="12"/>
      <c r="AA232" s="12"/>
      <c r="AB232" s="8"/>
      <c r="AC232" s="8">
        <f t="shared" si="45"/>
        <v>0</v>
      </c>
      <c r="AD232" s="8">
        <f t="shared" si="43"/>
        <v>0</v>
      </c>
      <c r="AE232" s="8">
        <f t="shared" si="43"/>
        <v>0</v>
      </c>
      <c r="AF232" s="8">
        <f t="shared" si="43"/>
        <v>0</v>
      </c>
      <c r="AG232" s="8">
        <f t="shared" si="43"/>
        <v>0</v>
      </c>
      <c r="AH232" s="8">
        <f t="shared" si="43"/>
        <v>0</v>
      </c>
      <c r="AI232" s="47">
        <f t="shared" si="50"/>
        <v>0</v>
      </c>
      <c r="AJ232" s="47">
        <f t="shared" si="50"/>
        <v>0</v>
      </c>
      <c r="AK232" s="47">
        <f t="shared" si="50"/>
        <v>0</v>
      </c>
      <c r="AL232" s="47">
        <f t="shared" si="47"/>
        <v>0</v>
      </c>
      <c r="AM232" s="47">
        <f t="shared" si="47"/>
        <v>0</v>
      </c>
      <c r="AN232" s="47">
        <f t="shared" si="47"/>
        <v>0</v>
      </c>
    </row>
    <row r="233" spans="1:40" s="4" customFormat="1" ht="48.75" customHeight="1" x14ac:dyDescent="0.25">
      <c r="A233" s="88" t="s">
        <v>405</v>
      </c>
      <c r="B233" s="94" t="s">
        <v>406</v>
      </c>
      <c r="C233" s="91"/>
      <c r="D233" s="91"/>
      <c r="E233" s="91"/>
      <c r="F233" s="91"/>
      <c r="G233" s="8"/>
      <c r="H233" s="8">
        <f t="shared" si="51"/>
        <v>0</v>
      </c>
      <c r="I233" s="8"/>
      <c r="J233" s="8"/>
      <c r="K233" s="8"/>
      <c r="L233" s="8">
        <f t="shared" si="48"/>
        <v>0</v>
      </c>
      <c r="M233" s="8">
        <v>3500</v>
      </c>
      <c r="N233" s="8">
        <f t="shared" si="46"/>
        <v>0</v>
      </c>
      <c r="O233" s="8"/>
      <c r="P233" s="8"/>
      <c r="Q233" s="8"/>
      <c r="R233" s="8">
        <f t="shared" si="49"/>
        <v>3500</v>
      </c>
      <c r="S233" s="123">
        <f t="shared" si="44"/>
        <v>0</v>
      </c>
      <c r="T233" s="123">
        <f t="shared" si="44"/>
        <v>0</v>
      </c>
      <c r="U233" s="123">
        <f t="shared" si="44"/>
        <v>0</v>
      </c>
      <c r="V233" s="123">
        <f t="shared" si="44"/>
        <v>0</v>
      </c>
      <c r="W233" s="123">
        <f t="shared" si="44"/>
        <v>0</v>
      </c>
      <c r="X233" s="8"/>
      <c r="Y233" s="8">
        <f t="shared" si="52"/>
        <v>0</v>
      </c>
      <c r="Z233" s="12"/>
      <c r="AA233" s="12"/>
      <c r="AB233" s="8"/>
      <c r="AC233" s="8">
        <f t="shared" si="45"/>
        <v>0</v>
      </c>
      <c r="AD233" s="8">
        <f t="shared" si="43"/>
        <v>0</v>
      </c>
      <c r="AE233" s="8">
        <f t="shared" si="43"/>
        <v>0</v>
      </c>
      <c r="AF233" s="8">
        <f t="shared" si="43"/>
        <v>0</v>
      </c>
      <c r="AG233" s="8">
        <f t="shared" si="43"/>
        <v>0</v>
      </c>
      <c r="AH233" s="8">
        <f t="shared" si="43"/>
        <v>0</v>
      </c>
      <c r="AI233" s="47">
        <f t="shared" si="50"/>
        <v>-3500</v>
      </c>
      <c r="AJ233" s="47">
        <f t="shared" si="50"/>
        <v>0</v>
      </c>
      <c r="AK233" s="47">
        <f t="shared" si="50"/>
        <v>0</v>
      </c>
      <c r="AL233" s="47">
        <f t="shared" si="47"/>
        <v>0</v>
      </c>
      <c r="AM233" s="47">
        <f t="shared" si="47"/>
        <v>0</v>
      </c>
      <c r="AN233" s="47">
        <f t="shared" si="47"/>
        <v>-3500</v>
      </c>
    </row>
    <row r="234" spans="1:40" s="4" customFormat="1" ht="65.25" customHeight="1" x14ac:dyDescent="0.25">
      <c r="A234" s="88" t="s">
        <v>407</v>
      </c>
      <c r="B234" s="94" t="s">
        <v>456</v>
      </c>
      <c r="C234" s="91"/>
      <c r="D234" s="91"/>
      <c r="E234" s="91"/>
      <c r="F234" s="91"/>
      <c r="G234" s="8"/>
      <c r="H234" s="8">
        <f t="shared" si="51"/>
        <v>0</v>
      </c>
      <c r="I234" s="8"/>
      <c r="J234" s="8"/>
      <c r="K234" s="8"/>
      <c r="L234" s="8">
        <f t="shared" si="48"/>
        <v>0</v>
      </c>
      <c r="M234" s="8">
        <v>5086.6000000000004</v>
      </c>
      <c r="N234" s="8">
        <f t="shared" si="46"/>
        <v>0</v>
      </c>
      <c r="O234" s="8"/>
      <c r="P234" s="8"/>
      <c r="Q234" s="8"/>
      <c r="R234" s="8">
        <f t="shared" si="49"/>
        <v>5086.6000000000004</v>
      </c>
      <c r="S234" s="123">
        <f t="shared" si="44"/>
        <v>0</v>
      </c>
      <c r="T234" s="123">
        <f t="shared" si="44"/>
        <v>0</v>
      </c>
      <c r="U234" s="123">
        <f t="shared" si="44"/>
        <v>0</v>
      </c>
      <c r="V234" s="123">
        <f t="shared" si="44"/>
        <v>0</v>
      </c>
      <c r="W234" s="123">
        <f t="shared" si="44"/>
        <v>0</v>
      </c>
      <c r="X234" s="8"/>
      <c r="Y234" s="8">
        <f t="shared" si="52"/>
        <v>0</v>
      </c>
      <c r="Z234" s="12"/>
      <c r="AA234" s="12"/>
      <c r="AB234" s="8"/>
      <c r="AC234" s="8">
        <f t="shared" si="45"/>
        <v>0</v>
      </c>
      <c r="AD234" s="8">
        <f t="shared" si="43"/>
        <v>0</v>
      </c>
      <c r="AE234" s="8">
        <f t="shared" si="43"/>
        <v>0</v>
      </c>
      <c r="AF234" s="8">
        <f t="shared" si="43"/>
        <v>0</v>
      </c>
      <c r="AG234" s="8">
        <f t="shared" si="43"/>
        <v>0</v>
      </c>
      <c r="AH234" s="8">
        <f t="shared" si="43"/>
        <v>0</v>
      </c>
      <c r="AI234" s="47">
        <f t="shared" si="50"/>
        <v>-5086.6000000000004</v>
      </c>
      <c r="AJ234" s="47">
        <f t="shared" si="50"/>
        <v>0</v>
      </c>
      <c r="AK234" s="47">
        <f t="shared" si="50"/>
        <v>0</v>
      </c>
      <c r="AL234" s="47">
        <f t="shared" si="47"/>
        <v>0</v>
      </c>
      <c r="AM234" s="47">
        <f t="shared" si="47"/>
        <v>0</v>
      </c>
      <c r="AN234" s="47">
        <f t="shared" si="47"/>
        <v>-5086.6000000000004</v>
      </c>
    </row>
    <row r="235" spans="1:40" s="4" customFormat="1" ht="48.75" customHeight="1" x14ac:dyDescent="0.25">
      <c r="A235" s="88" t="s">
        <v>408</v>
      </c>
      <c r="B235" s="94" t="s">
        <v>409</v>
      </c>
      <c r="C235" s="91"/>
      <c r="D235" s="91"/>
      <c r="E235" s="91"/>
      <c r="F235" s="91"/>
      <c r="G235" s="8"/>
      <c r="H235" s="8">
        <f t="shared" si="51"/>
        <v>0</v>
      </c>
      <c r="I235" s="8"/>
      <c r="J235" s="8"/>
      <c r="K235" s="8"/>
      <c r="L235" s="8">
        <f t="shared" si="48"/>
        <v>0</v>
      </c>
      <c r="M235" s="8">
        <v>1591.8340000000001</v>
      </c>
      <c r="N235" s="8">
        <f t="shared" si="46"/>
        <v>0</v>
      </c>
      <c r="O235" s="8"/>
      <c r="P235" s="8"/>
      <c r="Q235" s="8"/>
      <c r="R235" s="8">
        <f t="shared" si="49"/>
        <v>1591.8340000000001</v>
      </c>
      <c r="S235" s="123">
        <f t="shared" si="44"/>
        <v>0</v>
      </c>
      <c r="T235" s="123">
        <f t="shared" si="44"/>
        <v>0</v>
      </c>
      <c r="U235" s="123">
        <f t="shared" si="44"/>
        <v>0</v>
      </c>
      <c r="V235" s="123">
        <f t="shared" si="44"/>
        <v>0</v>
      </c>
      <c r="W235" s="123">
        <f t="shared" si="44"/>
        <v>0</v>
      </c>
      <c r="X235" s="8"/>
      <c r="Y235" s="8">
        <f t="shared" si="52"/>
        <v>0</v>
      </c>
      <c r="Z235" s="12"/>
      <c r="AA235" s="12"/>
      <c r="AB235" s="8"/>
      <c r="AC235" s="8">
        <f t="shared" si="45"/>
        <v>0</v>
      </c>
      <c r="AD235" s="8">
        <f t="shared" si="43"/>
        <v>0</v>
      </c>
      <c r="AE235" s="8">
        <f t="shared" si="43"/>
        <v>0</v>
      </c>
      <c r="AF235" s="8">
        <f t="shared" si="43"/>
        <v>0</v>
      </c>
      <c r="AG235" s="8">
        <f t="shared" si="43"/>
        <v>0</v>
      </c>
      <c r="AH235" s="8">
        <f t="shared" si="43"/>
        <v>0</v>
      </c>
      <c r="AI235" s="47">
        <f t="shared" si="50"/>
        <v>-1591.8340000000001</v>
      </c>
      <c r="AJ235" s="47">
        <f t="shared" si="50"/>
        <v>0</v>
      </c>
      <c r="AK235" s="47">
        <f t="shared" si="50"/>
        <v>0</v>
      </c>
      <c r="AL235" s="47">
        <f t="shared" si="47"/>
        <v>0</v>
      </c>
      <c r="AM235" s="47">
        <f t="shared" si="47"/>
        <v>0</v>
      </c>
      <c r="AN235" s="47">
        <f t="shared" si="47"/>
        <v>-1591.8340000000001</v>
      </c>
    </row>
    <row r="236" spans="1:40" s="4" customFormat="1" ht="69" customHeight="1" x14ac:dyDescent="0.25">
      <c r="A236" s="88" t="s">
        <v>410</v>
      </c>
      <c r="B236" s="94" t="s">
        <v>411</v>
      </c>
      <c r="C236" s="91"/>
      <c r="D236" s="91"/>
      <c r="E236" s="91"/>
      <c r="F236" s="91"/>
      <c r="G236" s="8"/>
      <c r="H236" s="8">
        <f t="shared" si="51"/>
        <v>0</v>
      </c>
      <c r="I236" s="8"/>
      <c r="J236" s="8"/>
      <c r="K236" s="8"/>
      <c r="L236" s="8">
        <f t="shared" si="48"/>
        <v>0</v>
      </c>
      <c r="M236" s="8"/>
      <c r="N236" s="8">
        <f t="shared" si="46"/>
        <v>408.4</v>
      </c>
      <c r="O236" s="8">
        <v>408.4</v>
      </c>
      <c r="P236" s="8"/>
      <c r="Q236" s="8"/>
      <c r="R236" s="8">
        <f t="shared" si="49"/>
        <v>408.4</v>
      </c>
      <c r="S236" s="123">
        <f t="shared" si="44"/>
        <v>0</v>
      </c>
      <c r="T236" s="123">
        <f t="shared" si="44"/>
        <v>408.4</v>
      </c>
      <c r="U236" s="123">
        <f t="shared" si="44"/>
        <v>408.4</v>
      </c>
      <c r="V236" s="123">
        <f t="shared" si="44"/>
        <v>0</v>
      </c>
      <c r="W236" s="123">
        <f t="shared" si="44"/>
        <v>0</v>
      </c>
      <c r="X236" s="8"/>
      <c r="Y236" s="8">
        <f t="shared" si="52"/>
        <v>408.4</v>
      </c>
      <c r="Z236" s="12">
        <v>408.4</v>
      </c>
      <c r="AA236" s="12"/>
      <c r="AB236" s="8"/>
      <c r="AC236" s="8">
        <f t="shared" si="45"/>
        <v>408.4</v>
      </c>
      <c r="AD236" s="8">
        <f t="shared" si="43"/>
        <v>0</v>
      </c>
      <c r="AE236" s="8">
        <f t="shared" si="43"/>
        <v>408.4</v>
      </c>
      <c r="AF236" s="8">
        <f t="shared" si="43"/>
        <v>408.4</v>
      </c>
      <c r="AG236" s="8">
        <f t="shared" si="43"/>
        <v>0</v>
      </c>
      <c r="AH236" s="8">
        <f t="shared" si="43"/>
        <v>0</v>
      </c>
      <c r="AI236" s="47">
        <f t="shared" si="50"/>
        <v>0</v>
      </c>
      <c r="AJ236" s="47">
        <f t="shared" si="50"/>
        <v>0</v>
      </c>
      <c r="AK236" s="47">
        <f t="shared" si="50"/>
        <v>0</v>
      </c>
      <c r="AL236" s="47">
        <f t="shared" si="47"/>
        <v>0</v>
      </c>
      <c r="AM236" s="47">
        <f t="shared" si="47"/>
        <v>0</v>
      </c>
      <c r="AN236" s="47">
        <f t="shared" si="47"/>
        <v>0</v>
      </c>
    </row>
    <row r="237" spans="1:40" s="4" customFormat="1" ht="72" customHeight="1" x14ac:dyDescent="0.25">
      <c r="A237" s="88" t="s">
        <v>412</v>
      </c>
      <c r="B237" s="94" t="s">
        <v>413</v>
      </c>
      <c r="C237" s="91"/>
      <c r="D237" s="91"/>
      <c r="E237" s="91"/>
      <c r="F237" s="91"/>
      <c r="G237" s="8"/>
      <c r="H237" s="8">
        <f t="shared" si="51"/>
        <v>0</v>
      </c>
      <c r="I237" s="8"/>
      <c r="J237" s="8"/>
      <c r="K237" s="8"/>
      <c r="L237" s="8">
        <f t="shared" si="48"/>
        <v>0</v>
      </c>
      <c r="M237" s="8"/>
      <c r="N237" s="8">
        <f t="shared" si="46"/>
        <v>498</v>
      </c>
      <c r="O237" s="8">
        <v>498</v>
      </c>
      <c r="P237" s="8"/>
      <c r="Q237" s="8"/>
      <c r="R237" s="8">
        <f t="shared" si="49"/>
        <v>498</v>
      </c>
      <c r="S237" s="123">
        <f t="shared" si="44"/>
        <v>0</v>
      </c>
      <c r="T237" s="123">
        <f t="shared" si="44"/>
        <v>498</v>
      </c>
      <c r="U237" s="123">
        <f t="shared" si="44"/>
        <v>498</v>
      </c>
      <c r="V237" s="123">
        <f t="shared" si="44"/>
        <v>0</v>
      </c>
      <c r="W237" s="123">
        <f t="shared" si="44"/>
        <v>0</v>
      </c>
      <c r="X237" s="8"/>
      <c r="Y237" s="8">
        <f t="shared" si="52"/>
        <v>498</v>
      </c>
      <c r="Z237" s="12">
        <v>498</v>
      </c>
      <c r="AA237" s="12"/>
      <c r="AB237" s="8"/>
      <c r="AC237" s="8">
        <f t="shared" si="45"/>
        <v>498</v>
      </c>
      <c r="AD237" s="8">
        <f t="shared" si="43"/>
        <v>0</v>
      </c>
      <c r="AE237" s="8">
        <f t="shared" si="43"/>
        <v>498</v>
      </c>
      <c r="AF237" s="8">
        <f t="shared" si="43"/>
        <v>498</v>
      </c>
      <c r="AG237" s="8">
        <f t="shared" si="43"/>
        <v>0</v>
      </c>
      <c r="AH237" s="8">
        <f t="shared" si="43"/>
        <v>0</v>
      </c>
      <c r="AI237" s="47">
        <f t="shared" si="50"/>
        <v>0</v>
      </c>
      <c r="AJ237" s="47">
        <f t="shared" si="50"/>
        <v>0</v>
      </c>
      <c r="AK237" s="47">
        <f t="shared" si="50"/>
        <v>0</v>
      </c>
      <c r="AL237" s="47">
        <f t="shared" si="47"/>
        <v>0</v>
      </c>
      <c r="AM237" s="47">
        <f t="shared" si="47"/>
        <v>0</v>
      </c>
      <c r="AN237" s="47">
        <f t="shared" si="47"/>
        <v>0</v>
      </c>
    </row>
    <row r="238" spans="1:40" s="4" customFormat="1" ht="72.75" customHeight="1" x14ac:dyDescent="0.25">
      <c r="A238" s="88" t="s">
        <v>414</v>
      </c>
      <c r="B238" s="94" t="s">
        <v>415</v>
      </c>
      <c r="C238" s="91"/>
      <c r="D238" s="91"/>
      <c r="E238" s="91"/>
      <c r="F238" s="91"/>
      <c r="G238" s="8"/>
      <c r="H238" s="8">
        <f t="shared" si="51"/>
        <v>0</v>
      </c>
      <c r="I238" s="8"/>
      <c r="J238" s="8"/>
      <c r="K238" s="8"/>
      <c r="L238" s="8">
        <f t="shared" si="48"/>
        <v>0</v>
      </c>
      <c r="M238" s="8">
        <v>1295.527</v>
      </c>
      <c r="N238" s="8">
        <f t="shared" si="46"/>
        <v>0</v>
      </c>
      <c r="O238" s="8"/>
      <c r="P238" s="8"/>
      <c r="Q238" s="8"/>
      <c r="R238" s="8">
        <f t="shared" si="49"/>
        <v>1295.527</v>
      </c>
      <c r="S238" s="123">
        <f t="shared" si="44"/>
        <v>0</v>
      </c>
      <c r="T238" s="123">
        <f t="shared" si="44"/>
        <v>0</v>
      </c>
      <c r="U238" s="123">
        <f t="shared" si="44"/>
        <v>0</v>
      </c>
      <c r="V238" s="123">
        <f t="shared" si="44"/>
        <v>0</v>
      </c>
      <c r="W238" s="123">
        <f t="shared" si="44"/>
        <v>0</v>
      </c>
      <c r="X238" s="8"/>
      <c r="Y238" s="8">
        <f t="shared" si="52"/>
        <v>0</v>
      </c>
      <c r="Z238" s="12"/>
      <c r="AA238" s="12"/>
      <c r="AB238" s="8"/>
      <c r="AC238" s="8">
        <f t="shared" si="45"/>
        <v>0</v>
      </c>
      <c r="AD238" s="8">
        <f t="shared" si="43"/>
        <v>0</v>
      </c>
      <c r="AE238" s="8">
        <f t="shared" si="43"/>
        <v>0</v>
      </c>
      <c r="AF238" s="8">
        <f t="shared" si="43"/>
        <v>0</v>
      </c>
      <c r="AG238" s="8">
        <f t="shared" si="43"/>
        <v>0</v>
      </c>
      <c r="AH238" s="8">
        <f t="shared" si="43"/>
        <v>0</v>
      </c>
      <c r="AI238" s="47">
        <f t="shared" si="50"/>
        <v>-1295.527</v>
      </c>
      <c r="AJ238" s="47">
        <f t="shared" si="50"/>
        <v>0</v>
      </c>
      <c r="AK238" s="47">
        <f t="shared" si="50"/>
        <v>0</v>
      </c>
      <c r="AL238" s="47">
        <f t="shared" si="47"/>
        <v>0</v>
      </c>
      <c r="AM238" s="47">
        <f t="shared" si="47"/>
        <v>0</v>
      </c>
      <c r="AN238" s="47">
        <f t="shared" si="47"/>
        <v>-1295.527</v>
      </c>
    </row>
    <row r="239" spans="1:40" s="4" customFormat="1" ht="73.5" customHeight="1" x14ac:dyDescent="0.25">
      <c r="A239" s="88" t="s">
        <v>416</v>
      </c>
      <c r="B239" s="94" t="s">
        <v>417</v>
      </c>
      <c r="C239" s="91"/>
      <c r="D239" s="91"/>
      <c r="E239" s="91"/>
      <c r="F239" s="91"/>
      <c r="G239" s="8"/>
      <c r="H239" s="8">
        <f t="shared" si="51"/>
        <v>0</v>
      </c>
      <c r="I239" s="8"/>
      <c r="J239" s="8"/>
      <c r="K239" s="8"/>
      <c r="L239" s="8">
        <f t="shared" si="48"/>
        <v>0</v>
      </c>
      <c r="M239" s="8">
        <v>1163.52</v>
      </c>
      <c r="N239" s="8">
        <f t="shared" si="46"/>
        <v>0</v>
      </c>
      <c r="O239" s="8"/>
      <c r="P239" s="8"/>
      <c r="Q239" s="8"/>
      <c r="R239" s="8">
        <f>M239+N239</f>
        <v>1163.52</v>
      </c>
      <c r="S239" s="123">
        <f t="shared" si="44"/>
        <v>0</v>
      </c>
      <c r="T239" s="123">
        <f t="shared" si="44"/>
        <v>0</v>
      </c>
      <c r="U239" s="123">
        <f t="shared" si="44"/>
        <v>0</v>
      </c>
      <c r="V239" s="123">
        <f t="shared" si="44"/>
        <v>0</v>
      </c>
      <c r="W239" s="123">
        <f t="shared" si="44"/>
        <v>0</v>
      </c>
      <c r="X239" s="8"/>
      <c r="Y239" s="8">
        <f t="shared" si="52"/>
        <v>0</v>
      </c>
      <c r="Z239" s="12"/>
      <c r="AA239" s="12"/>
      <c r="AB239" s="8"/>
      <c r="AC239" s="8">
        <f t="shared" si="45"/>
        <v>0</v>
      </c>
      <c r="AD239" s="8">
        <f t="shared" si="43"/>
        <v>0</v>
      </c>
      <c r="AE239" s="8">
        <f t="shared" si="43"/>
        <v>0</v>
      </c>
      <c r="AF239" s="8">
        <f t="shared" si="43"/>
        <v>0</v>
      </c>
      <c r="AG239" s="8">
        <f t="shared" si="43"/>
        <v>0</v>
      </c>
      <c r="AH239" s="8">
        <f t="shared" si="43"/>
        <v>0</v>
      </c>
      <c r="AI239" s="47">
        <f t="shared" si="50"/>
        <v>-1163.52</v>
      </c>
      <c r="AJ239" s="47">
        <f t="shared" si="50"/>
        <v>0</v>
      </c>
      <c r="AK239" s="47">
        <f t="shared" si="50"/>
        <v>0</v>
      </c>
      <c r="AL239" s="47">
        <f t="shared" si="47"/>
        <v>0</v>
      </c>
      <c r="AM239" s="47">
        <f t="shared" si="47"/>
        <v>0</v>
      </c>
      <c r="AN239" s="47">
        <f t="shared" si="47"/>
        <v>-1163.52</v>
      </c>
    </row>
    <row r="240" spans="1:40" s="4" customFormat="1" ht="48.75" customHeight="1" x14ac:dyDescent="0.25">
      <c r="A240" s="88" t="s">
        <v>418</v>
      </c>
      <c r="B240" s="94" t="s">
        <v>419</v>
      </c>
      <c r="C240" s="91"/>
      <c r="D240" s="91"/>
      <c r="E240" s="91"/>
      <c r="F240" s="91"/>
      <c r="G240" s="8"/>
      <c r="H240" s="8">
        <f t="shared" si="51"/>
        <v>0</v>
      </c>
      <c r="I240" s="8"/>
      <c r="J240" s="8"/>
      <c r="K240" s="8"/>
      <c r="L240" s="8">
        <f t="shared" si="48"/>
        <v>0</v>
      </c>
      <c r="M240" s="8">
        <v>950</v>
      </c>
      <c r="N240" s="8">
        <f t="shared" si="46"/>
        <v>0</v>
      </c>
      <c r="O240" s="8"/>
      <c r="P240" s="8"/>
      <c r="Q240" s="8"/>
      <c r="R240" s="8">
        <f t="shared" si="49"/>
        <v>950</v>
      </c>
      <c r="S240" s="123">
        <f t="shared" si="44"/>
        <v>0</v>
      </c>
      <c r="T240" s="123">
        <f t="shared" si="44"/>
        <v>0</v>
      </c>
      <c r="U240" s="123">
        <f t="shared" si="44"/>
        <v>0</v>
      </c>
      <c r="V240" s="123">
        <f t="shared" si="44"/>
        <v>0</v>
      </c>
      <c r="W240" s="123">
        <f t="shared" si="44"/>
        <v>0</v>
      </c>
      <c r="X240" s="8"/>
      <c r="Y240" s="8">
        <f t="shared" si="52"/>
        <v>0</v>
      </c>
      <c r="Z240" s="12"/>
      <c r="AA240" s="12"/>
      <c r="AB240" s="8"/>
      <c r="AC240" s="8">
        <f t="shared" si="45"/>
        <v>0</v>
      </c>
      <c r="AD240" s="8">
        <f t="shared" si="43"/>
        <v>0</v>
      </c>
      <c r="AE240" s="8">
        <f t="shared" si="43"/>
        <v>0</v>
      </c>
      <c r="AF240" s="8">
        <f t="shared" si="43"/>
        <v>0</v>
      </c>
      <c r="AG240" s="8">
        <f t="shared" si="43"/>
        <v>0</v>
      </c>
      <c r="AH240" s="8">
        <f t="shared" si="43"/>
        <v>0</v>
      </c>
      <c r="AI240" s="47">
        <f t="shared" si="50"/>
        <v>-950</v>
      </c>
      <c r="AJ240" s="47">
        <f t="shared" si="50"/>
        <v>0</v>
      </c>
      <c r="AK240" s="47">
        <f t="shared" si="50"/>
        <v>0</v>
      </c>
      <c r="AL240" s="47">
        <f t="shared" si="47"/>
        <v>0</v>
      </c>
      <c r="AM240" s="47">
        <f t="shared" si="47"/>
        <v>0</v>
      </c>
      <c r="AN240" s="47">
        <f t="shared" si="47"/>
        <v>-950</v>
      </c>
    </row>
    <row r="241" spans="1:40" s="4" customFormat="1" ht="48.75" customHeight="1" x14ac:dyDescent="0.25">
      <c r="A241" s="88" t="s">
        <v>420</v>
      </c>
      <c r="B241" s="94" t="s">
        <v>421</v>
      </c>
      <c r="C241" s="91"/>
      <c r="D241" s="91"/>
      <c r="E241" s="91"/>
      <c r="F241" s="91"/>
      <c r="G241" s="8"/>
      <c r="H241" s="8">
        <f t="shared" si="51"/>
        <v>0</v>
      </c>
      <c r="I241" s="8"/>
      <c r="J241" s="8"/>
      <c r="K241" s="8"/>
      <c r="L241" s="8">
        <f t="shared" si="48"/>
        <v>0</v>
      </c>
      <c r="M241" s="8"/>
      <c r="N241" s="8">
        <f t="shared" si="46"/>
        <v>800</v>
      </c>
      <c r="O241" s="8">
        <v>800</v>
      </c>
      <c r="P241" s="8"/>
      <c r="Q241" s="8"/>
      <c r="R241" s="8">
        <f t="shared" si="49"/>
        <v>800</v>
      </c>
      <c r="S241" s="123">
        <f t="shared" si="44"/>
        <v>0</v>
      </c>
      <c r="T241" s="123">
        <f t="shared" si="44"/>
        <v>800</v>
      </c>
      <c r="U241" s="123">
        <f t="shared" si="44"/>
        <v>800</v>
      </c>
      <c r="V241" s="123">
        <f t="shared" si="44"/>
        <v>0</v>
      </c>
      <c r="W241" s="123">
        <f t="shared" si="44"/>
        <v>0</v>
      </c>
      <c r="X241" s="8"/>
      <c r="Y241" s="8">
        <f t="shared" si="52"/>
        <v>800</v>
      </c>
      <c r="Z241" s="12">
        <v>800</v>
      </c>
      <c r="AA241" s="12"/>
      <c r="AB241" s="8"/>
      <c r="AC241" s="8">
        <f t="shared" si="45"/>
        <v>800</v>
      </c>
      <c r="AD241" s="8">
        <f t="shared" si="43"/>
        <v>0</v>
      </c>
      <c r="AE241" s="8">
        <f t="shared" si="43"/>
        <v>800</v>
      </c>
      <c r="AF241" s="8">
        <f t="shared" si="43"/>
        <v>800</v>
      </c>
      <c r="AG241" s="8">
        <f t="shared" si="43"/>
        <v>0</v>
      </c>
      <c r="AH241" s="8">
        <f t="shared" si="43"/>
        <v>0</v>
      </c>
      <c r="AI241" s="47">
        <f t="shared" si="50"/>
        <v>0</v>
      </c>
      <c r="AJ241" s="47">
        <f t="shared" si="50"/>
        <v>0</v>
      </c>
      <c r="AK241" s="47">
        <f t="shared" si="50"/>
        <v>0</v>
      </c>
      <c r="AL241" s="47">
        <f t="shared" si="50"/>
        <v>0</v>
      </c>
      <c r="AM241" s="47">
        <f t="shared" si="50"/>
        <v>0</v>
      </c>
      <c r="AN241" s="47">
        <f t="shared" si="50"/>
        <v>0</v>
      </c>
    </row>
    <row r="242" spans="1:40" s="4" customFormat="1" ht="48.75" customHeight="1" x14ac:dyDescent="0.25">
      <c r="A242" s="88" t="s">
        <v>422</v>
      </c>
      <c r="B242" s="94" t="s">
        <v>423</v>
      </c>
      <c r="C242" s="91"/>
      <c r="D242" s="91"/>
      <c r="E242" s="91"/>
      <c r="F242" s="91"/>
      <c r="G242" s="8"/>
      <c r="H242" s="8">
        <f t="shared" si="51"/>
        <v>0</v>
      </c>
      <c r="I242" s="8"/>
      <c r="J242" s="8"/>
      <c r="K242" s="8"/>
      <c r="L242" s="8">
        <f t="shared" si="48"/>
        <v>0</v>
      </c>
      <c r="M242" s="8"/>
      <c r="N242" s="8">
        <f t="shared" si="46"/>
        <v>500</v>
      </c>
      <c r="O242" s="8">
        <v>500</v>
      </c>
      <c r="P242" s="8"/>
      <c r="Q242" s="8"/>
      <c r="R242" s="8">
        <f t="shared" si="49"/>
        <v>500</v>
      </c>
      <c r="S242" s="123">
        <f t="shared" si="44"/>
        <v>0</v>
      </c>
      <c r="T242" s="123">
        <f t="shared" si="44"/>
        <v>500</v>
      </c>
      <c r="U242" s="123">
        <f t="shared" si="44"/>
        <v>500</v>
      </c>
      <c r="V242" s="123">
        <f t="shared" si="44"/>
        <v>0</v>
      </c>
      <c r="W242" s="123">
        <f t="shared" si="44"/>
        <v>0</v>
      </c>
      <c r="X242" s="8"/>
      <c r="Y242" s="8">
        <f t="shared" si="52"/>
        <v>500</v>
      </c>
      <c r="Z242" s="12">
        <v>500</v>
      </c>
      <c r="AA242" s="12"/>
      <c r="AB242" s="8"/>
      <c r="AC242" s="8">
        <f t="shared" si="45"/>
        <v>500</v>
      </c>
      <c r="AD242" s="8">
        <f t="shared" si="43"/>
        <v>0</v>
      </c>
      <c r="AE242" s="8">
        <f t="shared" si="43"/>
        <v>500</v>
      </c>
      <c r="AF242" s="8">
        <f t="shared" si="43"/>
        <v>500</v>
      </c>
      <c r="AG242" s="8">
        <f t="shared" si="43"/>
        <v>0</v>
      </c>
      <c r="AH242" s="8">
        <f t="shared" si="43"/>
        <v>0</v>
      </c>
      <c r="AI242" s="47">
        <f t="shared" si="50"/>
        <v>0</v>
      </c>
      <c r="AJ242" s="47">
        <f t="shared" si="50"/>
        <v>0</v>
      </c>
      <c r="AK242" s="47">
        <f t="shared" si="50"/>
        <v>0</v>
      </c>
      <c r="AL242" s="47">
        <f t="shared" si="50"/>
        <v>0</v>
      </c>
      <c r="AM242" s="47">
        <f t="shared" si="50"/>
        <v>0</v>
      </c>
      <c r="AN242" s="47">
        <f t="shared" si="50"/>
        <v>0</v>
      </c>
    </row>
    <row r="243" spans="1:40" s="4" customFormat="1" ht="48.75" customHeight="1" x14ac:dyDescent="0.25">
      <c r="A243" s="88" t="s">
        <v>424</v>
      </c>
      <c r="B243" s="94" t="s">
        <v>425</v>
      </c>
      <c r="C243" s="91"/>
      <c r="D243" s="91"/>
      <c r="E243" s="91"/>
      <c r="F243" s="91"/>
      <c r="G243" s="8"/>
      <c r="H243" s="8">
        <f t="shared" si="51"/>
        <v>0</v>
      </c>
      <c r="I243" s="8"/>
      <c r="J243" s="8"/>
      <c r="K243" s="8"/>
      <c r="L243" s="8">
        <f t="shared" si="48"/>
        <v>0</v>
      </c>
      <c r="M243" s="8"/>
      <c r="N243" s="8">
        <f t="shared" si="46"/>
        <v>3000</v>
      </c>
      <c r="O243" s="8">
        <v>3000</v>
      </c>
      <c r="P243" s="8"/>
      <c r="Q243" s="8"/>
      <c r="R243" s="8">
        <f t="shared" si="49"/>
        <v>3000</v>
      </c>
      <c r="S243" s="123">
        <f t="shared" si="44"/>
        <v>0</v>
      </c>
      <c r="T243" s="123">
        <f t="shared" si="44"/>
        <v>0</v>
      </c>
      <c r="U243" s="123">
        <f t="shared" si="44"/>
        <v>0</v>
      </c>
      <c r="V243" s="123">
        <f t="shared" si="44"/>
        <v>0</v>
      </c>
      <c r="W243" s="123">
        <f t="shared" si="44"/>
        <v>0</v>
      </c>
      <c r="X243" s="8"/>
      <c r="Y243" s="8">
        <f t="shared" si="52"/>
        <v>0</v>
      </c>
      <c r="Z243" s="12"/>
      <c r="AA243" s="12"/>
      <c r="AB243" s="8"/>
      <c r="AC243" s="8">
        <f t="shared" si="45"/>
        <v>0</v>
      </c>
      <c r="AD243" s="8">
        <f t="shared" si="43"/>
        <v>0</v>
      </c>
      <c r="AE243" s="8">
        <f t="shared" si="43"/>
        <v>0</v>
      </c>
      <c r="AF243" s="8">
        <f t="shared" si="43"/>
        <v>0</v>
      </c>
      <c r="AG243" s="8">
        <f t="shared" si="43"/>
        <v>0</v>
      </c>
      <c r="AH243" s="8">
        <f t="shared" si="43"/>
        <v>0</v>
      </c>
      <c r="AI243" s="47">
        <f t="shared" si="50"/>
        <v>0</v>
      </c>
      <c r="AJ243" s="47">
        <f t="shared" si="50"/>
        <v>-3000</v>
      </c>
      <c r="AK243" s="47">
        <f t="shared" si="50"/>
        <v>-3000</v>
      </c>
      <c r="AL243" s="47">
        <f t="shared" si="50"/>
        <v>0</v>
      </c>
      <c r="AM243" s="47">
        <f t="shared" si="50"/>
        <v>0</v>
      </c>
      <c r="AN243" s="47">
        <f t="shared" si="50"/>
        <v>-3000</v>
      </c>
    </row>
    <row r="244" spans="1:40" s="4" customFormat="1" ht="48.75" customHeight="1" x14ac:dyDescent="0.25">
      <c r="A244" s="88" t="s">
        <v>426</v>
      </c>
      <c r="B244" s="94" t="s">
        <v>457</v>
      </c>
      <c r="C244" s="91"/>
      <c r="D244" s="91"/>
      <c r="E244" s="91"/>
      <c r="F244" s="91"/>
      <c r="G244" s="8"/>
      <c r="H244" s="8">
        <f>I244+J244</f>
        <v>0</v>
      </c>
      <c r="I244" s="8"/>
      <c r="J244" s="8"/>
      <c r="K244" s="8"/>
      <c r="L244" s="8">
        <f>G244+H244</f>
        <v>0</v>
      </c>
      <c r="M244" s="8"/>
      <c r="N244" s="8">
        <f>O244+P244</f>
        <v>600</v>
      </c>
      <c r="O244" s="8">
        <v>600</v>
      </c>
      <c r="P244" s="8"/>
      <c r="Q244" s="8"/>
      <c r="R244" s="8">
        <f>M244+N244</f>
        <v>600</v>
      </c>
      <c r="S244" s="123">
        <f t="shared" si="44"/>
        <v>0</v>
      </c>
      <c r="T244" s="123">
        <f t="shared" si="44"/>
        <v>600</v>
      </c>
      <c r="U244" s="123">
        <f t="shared" si="44"/>
        <v>600</v>
      </c>
      <c r="V244" s="123">
        <f t="shared" si="44"/>
        <v>0</v>
      </c>
      <c r="W244" s="123">
        <f t="shared" si="44"/>
        <v>0</v>
      </c>
      <c r="X244" s="8"/>
      <c r="Y244" s="8">
        <f t="shared" si="52"/>
        <v>600</v>
      </c>
      <c r="Z244" s="12">
        <v>600</v>
      </c>
      <c r="AA244" s="12"/>
      <c r="AB244" s="8"/>
      <c r="AC244" s="8">
        <f t="shared" si="45"/>
        <v>600</v>
      </c>
      <c r="AD244" s="8">
        <f t="shared" ref="AD244:AH246" si="53">X244-G244</f>
        <v>0</v>
      </c>
      <c r="AE244" s="8">
        <f t="shared" si="53"/>
        <v>600</v>
      </c>
      <c r="AF244" s="8">
        <f t="shared" si="53"/>
        <v>600</v>
      </c>
      <c r="AG244" s="8">
        <f t="shared" si="53"/>
        <v>0</v>
      </c>
      <c r="AH244" s="8">
        <f t="shared" si="53"/>
        <v>0</v>
      </c>
      <c r="AI244" s="47">
        <f t="shared" si="50"/>
        <v>0</v>
      </c>
      <c r="AJ244" s="47">
        <f t="shared" si="50"/>
        <v>0</v>
      </c>
      <c r="AK244" s="47">
        <f t="shared" si="50"/>
        <v>0</v>
      </c>
      <c r="AL244" s="47">
        <f t="shared" si="50"/>
        <v>0</v>
      </c>
      <c r="AM244" s="47">
        <f t="shared" si="50"/>
        <v>0</v>
      </c>
      <c r="AN244" s="47">
        <f t="shared" si="50"/>
        <v>0</v>
      </c>
    </row>
    <row r="245" spans="1:40" ht="45" customHeight="1" x14ac:dyDescent="0.25">
      <c r="A245" s="97">
        <v>418</v>
      </c>
      <c r="B245" s="98" t="s">
        <v>427</v>
      </c>
      <c r="C245" s="99"/>
      <c r="D245" s="99"/>
      <c r="E245" s="99"/>
      <c r="F245" s="99"/>
      <c r="G245" s="142">
        <f>'[8]ГУ - 111 новый '!G18</f>
        <v>785771</v>
      </c>
      <c r="H245" s="8">
        <f t="shared" si="51"/>
        <v>0</v>
      </c>
      <c r="I245" s="143"/>
      <c r="J245" s="143"/>
      <c r="K245" s="144"/>
      <c r="L245" s="8">
        <f t="shared" si="48"/>
        <v>785771</v>
      </c>
      <c r="M245" s="145">
        <v>785771</v>
      </c>
      <c r="N245" s="146">
        <f t="shared" si="46"/>
        <v>42000</v>
      </c>
      <c r="O245" s="100">
        <v>42000</v>
      </c>
      <c r="P245" s="143"/>
      <c r="Q245" s="144"/>
      <c r="R245" s="8">
        <f t="shared" si="49"/>
        <v>827771</v>
      </c>
      <c r="S245" s="123">
        <f t="shared" si="44"/>
        <v>0</v>
      </c>
      <c r="T245" s="123">
        <f t="shared" si="44"/>
        <v>42000</v>
      </c>
      <c r="U245" s="123">
        <f t="shared" si="44"/>
        <v>42000</v>
      </c>
      <c r="V245" s="123">
        <f t="shared" si="44"/>
        <v>0</v>
      </c>
      <c r="W245" s="123">
        <f t="shared" si="44"/>
        <v>0</v>
      </c>
      <c r="X245" s="8">
        <v>785771</v>
      </c>
      <c r="Y245" s="8">
        <f t="shared" si="52"/>
        <v>42000</v>
      </c>
      <c r="Z245" s="12">
        <v>42000</v>
      </c>
      <c r="AA245" s="12"/>
      <c r="AB245" s="144"/>
      <c r="AC245" s="8">
        <f t="shared" si="45"/>
        <v>827771</v>
      </c>
      <c r="AD245" s="8">
        <f t="shared" si="53"/>
        <v>0</v>
      </c>
      <c r="AE245" s="8">
        <f t="shared" si="53"/>
        <v>42000</v>
      </c>
      <c r="AF245" s="8">
        <f t="shared" si="53"/>
        <v>42000</v>
      </c>
      <c r="AG245" s="8">
        <f t="shared" si="53"/>
        <v>0</v>
      </c>
      <c r="AH245" s="8">
        <f t="shared" si="53"/>
        <v>0</v>
      </c>
      <c r="AI245" s="59">
        <f t="shared" si="50"/>
        <v>0</v>
      </c>
      <c r="AJ245" s="51">
        <f t="shared" si="50"/>
        <v>0</v>
      </c>
      <c r="AK245" s="59">
        <f t="shared" si="50"/>
        <v>0</v>
      </c>
      <c r="AL245" s="59">
        <f t="shared" si="50"/>
        <v>0</v>
      </c>
      <c r="AM245" s="59">
        <f t="shared" si="50"/>
        <v>0</v>
      </c>
      <c r="AN245" s="59">
        <f t="shared" si="50"/>
        <v>0</v>
      </c>
    </row>
    <row r="246" spans="1:40" ht="45" customHeight="1" x14ac:dyDescent="0.25">
      <c r="A246" s="97">
        <v>423</v>
      </c>
      <c r="B246" s="98" t="s">
        <v>453</v>
      </c>
      <c r="C246" s="99"/>
      <c r="D246" s="99"/>
      <c r="E246" s="99"/>
      <c r="F246" s="99"/>
      <c r="G246" s="142"/>
      <c r="H246" s="8"/>
      <c r="I246" s="143"/>
      <c r="J246" s="143"/>
      <c r="K246" s="144"/>
      <c r="L246" s="8"/>
      <c r="M246" s="145"/>
      <c r="N246" s="146">
        <f t="shared" si="46"/>
        <v>225293</v>
      </c>
      <c r="O246" s="100">
        <v>225293</v>
      </c>
      <c r="P246" s="143"/>
      <c r="Q246" s="144"/>
      <c r="R246" s="8">
        <f t="shared" si="49"/>
        <v>225293</v>
      </c>
      <c r="S246" s="123">
        <f t="shared" si="44"/>
        <v>0</v>
      </c>
      <c r="T246" s="123">
        <f t="shared" si="44"/>
        <v>225293</v>
      </c>
      <c r="U246" s="123">
        <f t="shared" si="44"/>
        <v>225293</v>
      </c>
      <c r="V246" s="123">
        <f t="shared" si="44"/>
        <v>0</v>
      </c>
      <c r="W246" s="123">
        <f t="shared" si="44"/>
        <v>0</v>
      </c>
      <c r="X246" s="8"/>
      <c r="Y246" s="8">
        <f t="shared" si="52"/>
        <v>225293</v>
      </c>
      <c r="Z246" s="12">
        <v>225293</v>
      </c>
      <c r="AA246" s="12"/>
      <c r="AB246" s="144"/>
      <c r="AC246" s="8">
        <f t="shared" si="45"/>
        <v>225293</v>
      </c>
      <c r="AD246" s="8">
        <f t="shared" si="53"/>
        <v>0</v>
      </c>
      <c r="AE246" s="8">
        <f t="shared" si="53"/>
        <v>225293</v>
      </c>
      <c r="AF246" s="8">
        <f t="shared" si="53"/>
        <v>225293</v>
      </c>
      <c r="AG246" s="8">
        <f t="shared" si="53"/>
        <v>0</v>
      </c>
      <c r="AH246" s="8">
        <f t="shared" si="53"/>
        <v>0</v>
      </c>
      <c r="AI246" s="59">
        <f t="shared" si="50"/>
        <v>0</v>
      </c>
      <c r="AJ246" s="51">
        <f t="shared" si="50"/>
        <v>0</v>
      </c>
      <c r="AK246" s="59">
        <f t="shared" si="50"/>
        <v>0</v>
      </c>
      <c r="AL246" s="59">
        <f t="shared" si="50"/>
        <v>0</v>
      </c>
      <c r="AM246" s="59">
        <f t="shared" si="50"/>
        <v>0</v>
      </c>
      <c r="AN246" s="59">
        <f t="shared" si="50"/>
        <v>0</v>
      </c>
    </row>
    <row r="247" spans="1:40" ht="25.5" customHeight="1" x14ac:dyDescent="0.25">
      <c r="A247" s="97"/>
      <c r="B247" s="101"/>
      <c r="C247" s="102"/>
      <c r="D247" s="102"/>
      <c r="E247" s="102"/>
      <c r="F247" s="102"/>
      <c r="G247" s="147"/>
      <c r="H247" s="8"/>
      <c r="I247" s="144"/>
      <c r="J247" s="144"/>
      <c r="K247" s="144"/>
      <c r="L247" s="8"/>
      <c r="M247" s="144"/>
      <c r="N247" s="148"/>
      <c r="O247" s="144"/>
      <c r="P247" s="144"/>
      <c r="Q247" s="144"/>
      <c r="R247" s="8"/>
      <c r="S247" s="123"/>
      <c r="T247" s="123"/>
      <c r="U247" s="123"/>
      <c r="V247" s="123"/>
      <c r="W247" s="123"/>
      <c r="X247" s="8"/>
      <c r="Y247" s="8"/>
      <c r="Z247" s="12"/>
      <c r="AA247" s="12"/>
      <c r="AB247" s="144"/>
      <c r="AC247" s="8"/>
      <c r="AD247" s="8"/>
      <c r="AE247" s="8"/>
      <c r="AF247" s="8"/>
      <c r="AG247" s="8"/>
      <c r="AH247" s="8"/>
      <c r="AI247" s="59"/>
      <c r="AJ247" s="51"/>
      <c r="AK247" s="59"/>
      <c r="AL247" s="59"/>
      <c r="AM247" s="59"/>
      <c r="AN247" s="59"/>
    </row>
    <row r="248" spans="1:40" x14ac:dyDescent="0.25">
      <c r="A248" s="5"/>
      <c r="G248" s="107"/>
      <c r="Z248" s="149"/>
      <c r="AA248" s="149"/>
      <c r="AJ248" s="103"/>
      <c r="AK248" s="20"/>
    </row>
    <row r="249" spans="1:40" x14ac:dyDescent="0.25">
      <c r="A249" s="5"/>
      <c r="B249" s="5"/>
      <c r="C249" s="5"/>
      <c r="D249" s="5"/>
      <c r="E249" s="5"/>
      <c r="F249" s="5"/>
      <c r="G249" s="107"/>
      <c r="H249" s="150"/>
      <c r="AJ249" s="103"/>
      <c r="AK249" s="20"/>
    </row>
    <row r="250" spans="1:40" ht="28.5" customHeight="1" x14ac:dyDescent="0.3">
      <c r="B250" s="6" t="s">
        <v>91</v>
      </c>
      <c r="C250" s="6"/>
      <c r="D250" s="6"/>
      <c r="E250" s="6"/>
      <c r="F250" s="6"/>
      <c r="G250" s="107"/>
      <c r="H250" s="150" t="s">
        <v>93</v>
      </c>
      <c r="AJ250" s="103"/>
      <c r="AK250" s="20"/>
    </row>
    <row r="251" spans="1:40" x14ac:dyDescent="0.25">
      <c r="G251" s="107"/>
    </row>
    <row r="252" spans="1:40" x14ac:dyDescent="0.25">
      <c r="B252" s="5" t="s">
        <v>454</v>
      </c>
      <c r="G252" s="107"/>
      <c r="H252" s="150" t="s">
        <v>455</v>
      </c>
    </row>
  </sheetData>
  <mergeCells count="10">
    <mergeCell ref="S6:W7"/>
    <mergeCell ref="X6:AC7"/>
    <mergeCell ref="AD6:AH7"/>
    <mergeCell ref="AI6:AN7"/>
    <mergeCell ref="B1:B2"/>
    <mergeCell ref="A6:A8"/>
    <mergeCell ref="B6:B8"/>
    <mergeCell ref="C6:F7"/>
    <mergeCell ref="G6:L7"/>
    <mergeCell ref="M6:R7"/>
  </mergeCells>
  <pageMargins left="0.27559055118110237" right="0.19685039370078741" top="0.39370078740157483" bottom="0.43307086614173229" header="0.31496062992125984" footer="0.31496062992125984"/>
  <pageSetup paperSize="9" scale="20" fitToHeight="0" orientation="landscape" r:id="rId1"/>
  <ignoredErrors>
    <ignoredError sqref="X24:X33 H82:L82" formula="1"/>
  </ignoredErrors>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CCCFF"/>
    <pageSetUpPr fitToPage="1"/>
  </sheetPr>
  <dimension ref="A1:J32"/>
  <sheetViews>
    <sheetView tabSelected="1" topLeftCell="A10" zoomScale="71" zoomScaleNormal="71" workbookViewId="0">
      <selection activeCell="I8" sqref="I8"/>
    </sheetView>
  </sheetViews>
  <sheetFormatPr defaultColWidth="9.140625" defaultRowHeight="15" x14ac:dyDescent="0.25"/>
  <cols>
    <col min="1" max="1" width="7.42578125" style="182" customWidth="1"/>
    <col min="2" max="2" width="14.5703125" style="182" customWidth="1"/>
    <col min="3" max="3" width="65.5703125" style="183" customWidth="1"/>
    <col min="4" max="4" width="13.85546875" style="180" customWidth="1"/>
    <col min="5" max="5" width="14.140625" style="181" customWidth="1"/>
    <col min="6" max="6" width="15.140625" style="180" customWidth="1"/>
    <col min="7" max="7" width="18.5703125" style="180" customWidth="1"/>
    <col min="8" max="8" width="29.42578125" style="169" customWidth="1"/>
    <col min="9" max="9" width="14.28515625" style="169" bestFit="1" customWidth="1"/>
    <col min="10" max="10" width="23" style="169" bestFit="1" customWidth="1"/>
    <col min="11" max="11" width="11.28515625" style="169" bestFit="1" customWidth="1"/>
    <col min="12" max="12" width="9.5703125" style="169" bestFit="1" customWidth="1"/>
    <col min="13" max="16384" width="9.140625" style="169"/>
  </cols>
  <sheetData>
    <row r="1" spans="1:10" x14ac:dyDescent="0.25">
      <c r="A1" s="214"/>
      <c r="B1" s="215" t="s">
        <v>482</v>
      </c>
      <c r="C1" s="215"/>
      <c r="D1" s="215"/>
      <c r="E1" s="215"/>
      <c r="F1" s="215"/>
      <c r="G1" s="215"/>
    </row>
    <row r="2" spans="1:10" x14ac:dyDescent="0.25">
      <c r="A2" s="214"/>
      <c r="B2" s="216"/>
      <c r="C2" s="216"/>
      <c r="D2" s="216"/>
      <c r="E2" s="216"/>
      <c r="F2" s="216"/>
      <c r="G2" s="216"/>
    </row>
    <row r="3" spans="1:10" x14ac:dyDescent="0.25">
      <c r="A3" s="214"/>
      <c r="B3" s="216"/>
      <c r="C3" s="216"/>
      <c r="D3" s="216"/>
      <c r="E3" s="216"/>
      <c r="F3" s="216"/>
      <c r="G3" s="216"/>
    </row>
    <row r="4" spans="1:10" ht="15" customHeight="1" x14ac:dyDescent="0.25">
      <c r="A4" s="217" t="s">
        <v>478</v>
      </c>
      <c r="B4" s="217" t="s">
        <v>0</v>
      </c>
      <c r="C4" s="217" t="s">
        <v>1</v>
      </c>
      <c r="D4" s="217" t="s">
        <v>465</v>
      </c>
      <c r="E4" s="217" t="s">
        <v>2</v>
      </c>
      <c r="F4" s="217" t="s">
        <v>473</v>
      </c>
      <c r="G4" s="218" t="s">
        <v>479</v>
      </c>
    </row>
    <row r="5" spans="1:10" ht="15" customHeight="1" x14ac:dyDescent="0.25">
      <c r="A5" s="217"/>
      <c r="B5" s="217"/>
      <c r="C5" s="217"/>
      <c r="D5" s="217"/>
      <c r="E5" s="217"/>
      <c r="F5" s="217"/>
      <c r="G5" s="218"/>
    </row>
    <row r="6" spans="1:10" s="175" customFormat="1" x14ac:dyDescent="0.25">
      <c r="A6" s="217"/>
      <c r="B6" s="217"/>
      <c r="C6" s="217"/>
      <c r="D6" s="217"/>
      <c r="E6" s="217"/>
      <c r="F6" s="217"/>
      <c r="G6" s="218"/>
    </row>
    <row r="7" spans="1:10" ht="269.25" customHeight="1" x14ac:dyDescent="0.25">
      <c r="A7" s="184">
        <v>1</v>
      </c>
      <c r="B7" s="168" t="s">
        <v>474</v>
      </c>
      <c r="C7" s="176" t="s">
        <v>477</v>
      </c>
      <c r="D7" s="186" t="s">
        <v>470</v>
      </c>
      <c r="E7" s="187">
        <v>7</v>
      </c>
      <c r="F7" s="190">
        <v>731000</v>
      </c>
      <c r="G7" s="188">
        <f t="shared" ref="G7:G11" si="0">E7*F7</f>
        <v>5117000</v>
      </c>
    </row>
    <row r="8" spans="1:10" ht="240" x14ac:dyDescent="0.25">
      <c r="A8" s="184">
        <v>2</v>
      </c>
      <c r="B8" s="168" t="s">
        <v>468</v>
      </c>
      <c r="C8" s="176" t="s">
        <v>469</v>
      </c>
      <c r="D8" s="186" t="s">
        <v>470</v>
      </c>
      <c r="E8" s="187">
        <v>10</v>
      </c>
      <c r="F8" s="190">
        <v>1050</v>
      </c>
      <c r="G8" s="188">
        <f t="shared" si="0"/>
        <v>10500</v>
      </c>
      <c r="I8" s="185"/>
      <c r="J8" s="163"/>
    </row>
    <row r="9" spans="1:10" ht="225" x14ac:dyDescent="0.25">
      <c r="A9" s="184">
        <v>3</v>
      </c>
      <c r="B9" s="168" t="s">
        <v>471</v>
      </c>
      <c r="C9" s="176" t="s">
        <v>472</v>
      </c>
      <c r="D9" s="186" t="s">
        <v>470</v>
      </c>
      <c r="E9" s="187">
        <v>300</v>
      </c>
      <c r="F9" s="190">
        <v>6700</v>
      </c>
      <c r="G9" s="188">
        <f t="shared" si="0"/>
        <v>2010000</v>
      </c>
    </row>
    <row r="10" spans="1:10" ht="90" x14ac:dyDescent="0.25">
      <c r="A10" s="184">
        <v>4</v>
      </c>
      <c r="B10" s="168" t="s">
        <v>475</v>
      </c>
      <c r="C10" s="176" t="s">
        <v>476</v>
      </c>
      <c r="D10" s="186" t="s">
        <v>470</v>
      </c>
      <c r="E10" s="187">
        <v>4500</v>
      </c>
      <c r="F10" s="190">
        <v>37</v>
      </c>
      <c r="G10" s="188">
        <f t="shared" si="0"/>
        <v>166500</v>
      </c>
    </row>
    <row r="11" spans="1:10" ht="247.5" customHeight="1" x14ac:dyDescent="0.25">
      <c r="A11" s="184">
        <v>5</v>
      </c>
      <c r="B11" s="168" t="s">
        <v>467</v>
      </c>
      <c r="C11" s="176" t="s">
        <v>480</v>
      </c>
      <c r="D11" s="186" t="s">
        <v>466</v>
      </c>
      <c r="E11" s="187">
        <v>1</v>
      </c>
      <c r="F11" s="190">
        <v>1500000</v>
      </c>
      <c r="G11" s="188">
        <f t="shared" si="0"/>
        <v>1500000</v>
      </c>
    </row>
    <row r="12" spans="1:10" s="163" customFormat="1" x14ac:dyDescent="0.25">
      <c r="A12" s="166"/>
      <c r="B12" s="164" t="s">
        <v>464</v>
      </c>
      <c r="C12" s="177"/>
      <c r="D12" s="165"/>
      <c r="E12" s="167"/>
      <c r="F12" s="167"/>
      <c r="G12" s="189">
        <f>SUM(G7:G11)</f>
        <v>8804000</v>
      </c>
      <c r="H12" s="169"/>
    </row>
    <row r="13" spans="1:10" s="174" customFormat="1" x14ac:dyDescent="0.25">
      <c r="A13" s="170"/>
      <c r="B13" s="170"/>
      <c r="C13" s="178"/>
      <c r="D13" s="171"/>
      <c r="E13" s="172"/>
      <c r="F13" s="173"/>
      <c r="G13" s="179"/>
    </row>
    <row r="14" spans="1:10" s="174" customFormat="1" x14ac:dyDescent="0.25">
      <c r="A14" s="219" t="s">
        <v>481</v>
      </c>
      <c r="B14" s="219"/>
      <c r="C14" s="219"/>
      <c r="D14" s="219"/>
      <c r="E14" s="219"/>
      <c r="F14" s="219"/>
      <c r="G14" s="219"/>
    </row>
    <row r="15" spans="1:10" x14ac:dyDescent="0.25">
      <c r="A15" s="219"/>
      <c r="B15" s="219"/>
      <c r="C15" s="219"/>
      <c r="D15" s="219"/>
      <c r="E15" s="219"/>
      <c r="F15" s="219"/>
      <c r="G15" s="219"/>
    </row>
    <row r="16" spans="1:10" ht="41.25" customHeight="1" x14ac:dyDescent="0.25">
      <c r="A16" s="219"/>
      <c r="B16" s="219"/>
      <c r="C16" s="219"/>
      <c r="D16" s="219"/>
      <c r="E16" s="219"/>
      <c r="F16" s="219"/>
      <c r="G16" s="219"/>
    </row>
    <row r="17" spans="1:7" x14ac:dyDescent="0.25">
      <c r="A17" s="219"/>
      <c r="B17" s="219"/>
      <c r="C17" s="219"/>
      <c r="D17" s="219"/>
      <c r="E17" s="219"/>
      <c r="F17" s="219"/>
      <c r="G17" s="219"/>
    </row>
    <row r="18" spans="1:7" x14ac:dyDescent="0.25">
      <c r="A18" s="219"/>
      <c r="B18" s="219"/>
      <c r="C18" s="219"/>
      <c r="D18" s="219"/>
      <c r="E18" s="219"/>
      <c r="F18" s="219"/>
      <c r="G18" s="219"/>
    </row>
    <row r="19" spans="1:7" x14ac:dyDescent="0.25">
      <c r="A19" s="219"/>
      <c r="B19" s="219"/>
      <c r="C19" s="219"/>
      <c r="D19" s="219"/>
      <c r="E19" s="219"/>
      <c r="F19" s="219"/>
      <c r="G19" s="219"/>
    </row>
    <row r="20" spans="1:7" x14ac:dyDescent="0.25">
      <c r="A20" s="219"/>
      <c r="B20" s="219"/>
      <c r="C20" s="219"/>
      <c r="D20" s="219"/>
      <c r="E20" s="219"/>
      <c r="F20" s="219"/>
      <c r="G20" s="219"/>
    </row>
    <row r="21" spans="1:7" x14ac:dyDescent="0.25">
      <c r="A21" s="219"/>
      <c r="B21" s="219"/>
      <c r="C21" s="219"/>
      <c r="D21" s="219"/>
      <c r="E21" s="219"/>
      <c r="F21" s="219"/>
      <c r="G21" s="219"/>
    </row>
    <row r="22" spans="1:7" x14ac:dyDescent="0.25">
      <c r="A22" s="219"/>
      <c r="B22" s="219"/>
      <c r="C22" s="219"/>
      <c r="D22" s="219"/>
      <c r="E22" s="219"/>
      <c r="F22" s="219"/>
      <c r="G22" s="219"/>
    </row>
    <row r="23" spans="1:7" x14ac:dyDescent="0.25">
      <c r="A23" s="219"/>
      <c r="B23" s="219"/>
      <c r="C23" s="219"/>
      <c r="D23" s="219"/>
      <c r="E23" s="219"/>
      <c r="F23" s="219"/>
      <c r="G23" s="219"/>
    </row>
    <row r="24" spans="1:7" x14ac:dyDescent="0.25">
      <c r="A24" s="219"/>
      <c r="B24" s="219"/>
      <c r="C24" s="219"/>
      <c r="D24" s="219"/>
      <c r="E24" s="219"/>
      <c r="F24" s="219"/>
      <c r="G24" s="219"/>
    </row>
    <row r="25" spans="1:7" x14ac:dyDescent="0.25">
      <c r="A25" s="219"/>
      <c r="B25" s="219"/>
      <c r="C25" s="219"/>
      <c r="D25" s="219"/>
      <c r="E25" s="219"/>
      <c r="F25" s="219"/>
      <c r="G25" s="219"/>
    </row>
    <row r="26" spans="1:7" x14ac:dyDescent="0.25">
      <c r="A26" s="219"/>
      <c r="B26" s="219"/>
      <c r="C26" s="219"/>
      <c r="D26" s="219"/>
      <c r="E26" s="219"/>
      <c r="F26" s="219"/>
      <c r="G26" s="219"/>
    </row>
    <row r="27" spans="1:7" x14ac:dyDescent="0.25">
      <c r="A27" s="219"/>
      <c r="B27" s="219"/>
      <c r="C27" s="219"/>
      <c r="D27" s="219"/>
      <c r="E27" s="219"/>
      <c r="F27" s="219"/>
      <c r="G27" s="219"/>
    </row>
    <row r="28" spans="1:7" x14ac:dyDescent="0.25">
      <c r="A28" s="219"/>
      <c r="B28" s="219"/>
      <c r="C28" s="219"/>
      <c r="D28" s="219"/>
      <c r="E28" s="219"/>
      <c r="F28" s="219"/>
      <c r="G28" s="219"/>
    </row>
    <row r="29" spans="1:7" x14ac:dyDescent="0.25">
      <c r="A29" s="219"/>
      <c r="B29" s="219"/>
      <c r="C29" s="219"/>
      <c r="D29" s="219"/>
      <c r="E29" s="219"/>
      <c r="F29" s="219"/>
      <c r="G29" s="219"/>
    </row>
    <row r="30" spans="1:7" x14ac:dyDescent="0.25">
      <c r="A30" s="219"/>
      <c r="B30" s="219"/>
      <c r="C30" s="219"/>
      <c r="D30" s="219"/>
      <c r="E30" s="219"/>
      <c r="F30" s="219"/>
      <c r="G30" s="219"/>
    </row>
    <row r="31" spans="1:7" x14ac:dyDescent="0.25">
      <c r="A31" s="219"/>
      <c r="B31" s="219"/>
      <c r="C31" s="219"/>
      <c r="D31" s="219"/>
      <c r="E31" s="219"/>
      <c r="F31" s="219"/>
      <c r="G31" s="219"/>
    </row>
    <row r="32" spans="1:7" ht="104.25" customHeight="1" x14ac:dyDescent="0.25">
      <c r="A32" s="219"/>
      <c r="B32" s="219"/>
      <c r="C32" s="219"/>
      <c r="D32" s="219"/>
      <c r="E32" s="219"/>
      <c r="F32" s="219"/>
      <c r="G32" s="219"/>
    </row>
  </sheetData>
  <mergeCells count="10">
    <mergeCell ref="A14:G32"/>
    <mergeCell ref="A1:A3"/>
    <mergeCell ref="B1:G3"/>
    <mergeCell ref="A4:A6"/>
    <mergeCell ref="B4:B6"/>
    <mergeCell ref="C4:C6"/>
    <mergeCell ref="D4:D6"/>
    <mergeCell ref="E4:E6"/>
    <mergeCell ref="F4:F6"/>
    <mergeCell ref="G4:G6"/>
  </mergeCells>
  <conditionalFormatting sqref="C33:C1048576 C1:C13">
    <cfRule type="duplicateValues" dxfId="1" priority="2"/>
  </conditionalFormatting>
  <conditionalFormatting sqref="C33:C1048576">
    <cfRule type="duplicateValues" dxfId="0" priority="4"/>
  </conditionalFormatting>
  <pageMargins left="0.7" right="0.7" top="0.75" bottom="0.75" header="0.3" footer="0.3"/>
  <pageSetup paperSize="9" scale="37" fitToHeight="0" orientation="portrait" horizontalDpi="0" verticalDpi="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1</vt:i4>
      </vt:variant>
    </vt:vector>
  </HeadingPairs>
  <TitlesOfParts>
    <vt:vector size="3" baseType="lpstr">
      <vt:lpstr>Свод БЗ на 2021 г.</vt:lpstr>
      <vt:lpstr>МИ</vt:lpstr>
      <vt:lpstr>'Свод БЗ на 2021 г.'!Область_печати</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2021-05-12T05:16:02Z</dcterms:modified>
</cp:coreProperties>
</file>