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razalin\Desktop\ИМН ценовка 1729  от 03.12.20\"/>
    </mc:Choice>
  </mc:AlternateContent>
  <bookViews>
    <workbookView xWindow="0" yWindow="0" windowWidth="28800" windowHeight="12435" tabRatio="898" firstSheet="5" activeTab="5"/>
  </bookViews>
  <sheets>
    <sheet name="НП" sheetId="68" state="hidden" r:id="rId1"/>
    <sheet name="Для ПГЗ на 2020 г. (5)" sheetId="67" state="hidden" r:id="rId2"/>
    <sheet name="прод. 141 спец " sheetId="37" state="hidden" r:id="rId3"/>
    <sheet name="прод. 141 спец  (2)" sheetId="45" state="hidden" r:id="rId4"/>
    <sheet name="Увел РБиПУ-142 имн (отраб с Гул" sheetId="48" state="hidden" r:id="rId5"/>
    <sheet name="ВСМП" sheetId="71"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123" localSheetId="1">#REF!</definedName>
    <definedName name="_123" localSheetId="3">#REF!</definedName>
    <definedName name="_123" localSheetId="4">#REF!</definedName>
    <definedName name="_123">#REF!</definedName>
    <definedName name="_123kll" localSheetId="1">#REF!</definedName>
    <definedName name="_123kll" localSheetId="3">#REF!</definedName>
    <definedName name="_123kll" localSheetId="4">#REF!</definedName>
    <definedName name="_123kll">#REF!</definedName>
    <definedName name="_123лд" localSheetId="1">#REF!</definedName>
    <definedName name="_123лд" localSheetId="3">#REF!</definedName>
    <definedName name="_123лд" localSheetId="4">#REF!</definedName>
    <definedName name="_123лд">#REF!</definedName>
    <definedName name="_№" localSheetId="1">#REF!</definedName>
    <definedName name="_№" localSheetId="3">#REF!</definedName>
    <definedName name="_№" localSheetId="4">#REF!</definedName>
    <definedName name="_№">#REF!</definedName>
    <definedName name="_xlnm._FilterDatabase" localSheetId="2" hidden="1">'прод. 141 спец '!$A$11:$M$169</definedName>
    <definedName name="_xlnm._FilterDatabase" localSheetId="3" hidden="1">'прод. 141 спец  (2)'!$A$11:$N$170</definedName>
    <definedName name="d123d" localSheetId="1">#REF!</definedName>
    <definedName name="d123d" localSheetId="3">#REF!</definedName>
    <definedName name="d123d" localSheetId="4">#REF!</definedName>
    <definedName name="d123d">#REF!</definedName>
    <definedName name="d123kll" localSheetId="1">#REF!</definedName>
    <definedName name="d123kll" localSheetId="3">#REF!</definedName>
    <definedName name="d123kll" localSheetId="4">#REF!</definedName>
    <definedName name="d123kll">#REF!</definedName>
    <definedName name="E200E" localSheetId="1">#REF!</definedName>
    <definedName name="E200E" localSheetId="3">#REF!</definedName>
    <definedName name="E200E" localSheetId="4">#REF!</definedName>
    <definedName name="E200E">#REF!</definedName>
    <definedName name="Excel_BuiltIn_Print_Area_11_1" localSheetId="1">#REF!</definedName>
    <definedName name="Excel_BuiltIn_Print_Area_11_1" localSheetId="3">#REF!</definedName>
    <definedName name="Excel_BuiltIn_Print_Area_11_1" localSheetId="4">#REF!</definedName>
    <definedName name="Excel_BuiltIn_Print_Area_11_1">#REF!</definedName>
    <definedName name="Excel_BuiltIn_Print_Area_11_1_1" localSheetId="1">#REF!</definedName>
    <definedName name="Excel_BuiltIn_Print_Area_11_1_1" localSheetId="3">#REF!</definedName>
    <definedName name="Excel_BuiltIn_Print_Area_11_1_1" localSheetId="4">#REF!</definedName>
    <definedName name="Excel_BuiltIn_Print_Area_11_1_1">#REF!</definedName>
    <definedName name="Excel_BuiltIn_Print_Area_12_1">"$#ССЫЛ!.$A$1:$N$13"</definedName>
    <definedName name="Excel_BuiltIn_Print_Area_2" localSheetId="1">#REF!</definedName>
    <definedName name="Excel_BuiltIn_Print_Area_2" localSheetId="3">#REF!</definedName>
    <definedName name="Excel_BuiltIn_Print_Area_2" localSheetId="4">#REF!</definedName>
    <definedName name="Excel_BuiltIn_Print_Area_2">#REF!</definedName>
    <definedName name="Excel_BuiltIn_Print_Area_2_1" localSheetId="1">#REF!</definedName>
    <definedName name="Excel_BuiltIn_Print_Area_2_1" localSheetId="3">#REF!</definedName>
    <definedName name="Excel_BuiltIn_Print_Area_2_1" localSheetId="4">#REF!</definedName>
    <definedName name="Excel_BuiltIn_Print_Area_2_1">#REF!</definedName>
    <definedName name="Excel_BuiltIn_Print_Area_3_1">"$#ССЫЛ!.$A$1:$B$159"</definedName>
    <definedName name="Excel_BuiltIn_Print_Area_4" localSheetId="1">#REF!</definedName>
    <definedName name="Excel_BuiltIn_Print_Area_4" localSheetId="3">#REF!</definedName>
    <definedName name="Excel_BuiltIn_Print_Area_4" localSheetId="4">#REF!</definedName>
    <definedName name="Excel_BuiltIn_Print_Area_4">#REF!</definedName>
    <definedName name="Excel_BuiltIn_Print_Area_4_1">"$#ССЫЛ!.$A$1:$B$159"</definedName>
    <definedName name="Excel_BuiltIn_Print_Titles_1_1">'[1]свод1-2015'!$A$2:$B$65536,'[1]свод1-2015'!$A$10:$IV$10</definedName>
    <definedName name="Excel_BuiltIn_Print_Titles_16_1" localSheetId="1">#REF!</definedName>
    <definedName name="Excel_BuiltIn_Print_Titles_16_1" localSheetId="3">#REF!</definedName>
    <definedName name="Excel_BuiltIn_Print_Titles_16_1" localSheetId="4">#REF!</definedName>
    <definedName name="Excel_BuiltIn_Print_Titles_16_1">#REF!</definedName>
    <definedName name="Excel_BuiltIn_Print_Titles_2_1">'[1]свод-2015'!$A$15:$A$65536,'[1]свод-2015'!$A$21:$IV$21</definedName>
    <definedName name="Excel_BuiltIn_Print_Titles_23" localSheetId="1">#REF!</definedName>
    <definedName name="Excel_BuiltIn_Print_Titles_23" localSheetId="3">#REF!</definedName>
    <definedName name="Excel_BuiltIn_Print_Titles_23" localSheetId="4">#REF!</definedName>
    <definedName name="Excel_BuiltIn_Print_Titles_23">#REF!</definedName>
    <definedName name="Excel_BuiltIn_Print_Titles_3_1">'[1]ЦКБ-2015'!$A$13:$A$65536,'[1]ЦКБ-2015'!$A$21:$IV$24</definedName>
    <definedName name="Excel_BuiltIn_Print_Titles_4_1">'[1]КРК-2015'!$A$13:$C$65536,'[1]КРК-2015'!$A$16:$IV$17</definedName>
    <definedName name="Excel_BuiltIn_Print_Titles_5" localSheetId="1">#REF!</definedName>
    <definedName name="Excel_BuiltIn_Print_Titles_5" localSheetId="3">#REF!</definedName>
    <definedName name="Excel_BuiltIn_Print_Titles_5" localSheetId="4">#REF!</definedName>
    <definedName name="Excel_BuiltIn_Print_Titles_5">#REF!</definedName>
    <definedName name="Excel_BuiltIn_Print_Titles_6" localSheetId="1">#REF!</definedName>
    <definedName name="Excel_BuiltIn_Print_Titles_6" localSheetId="3">#REF!</definedName>
    <definedName name="Excel_BuiltIn_Print_Titles_6" localSheetId="4">#REF!</definedName>
    <definedName name="Excel_BuiltIn_Print_Titles_6">#REF!</definedName>
    <definedName name="Excel_BuiltIn_Print_Titles_7" localSheetId="1">#REF!</definedName>
    <definedName name="Excel_BuiltIn_Print_Titles_7" localSheetId="3">#REF!</definedName>
    <definedName name="Excel_BuiltIn_Print_Titles_7" localSheetId="4">#REF!</definedName>
    <definedName name="Excel_BuiltIn_Print_Titles_7">#REF!</definedName>
    <definedName name="hhhhh" localSheetId="1">#REF!</definedName>
    <definedName name="hhhhh" localSheetId="3">#REF!</definedName>
    <definedName name="hhhhh" localSheetId="4">#REF!</definedName>
    <definedName name="hhhhh">#REF!</definedName>
    <definedName name="njh" localSheetId="1">#REF!</definedName>
    <definedName name="njh" localSheetId="3">#REF!</definedName>
    <definedName name="njh" localSheetId="4">#REF!</definedName>
    <definedName name="njh">#REF!</definedName>
    <definedName name="S350L" localSheetId="1">#REF!</definedName>
    <definedName name="S350L" localSheetId="3">#REF!</definedName>
    <definedName name="S350L" localSheetId="4">#REF!</definedName>
    <definedName name="S350L">#REF!</definedName>
    <definedName name="scdwcfdwdw" localSheetId="1">#REF!</definedName>
    <definedName name="scdwcfdwdw" localSheetId="3">#REF!</definedName>
    <definedName name="scdwcfdwdw" localSheetId="4">#REF!</definedName>
    <definedName name="scdwcfdwdw">#REF!</definedName>
    <definedName name="xscce" localSheetId="1">#REF!</definedName>
    <definedName name="xscce" localSheetId="3">#REF!</definedName>
    <definedName name="xscce" localSheetId="4">#REF!</definedName>
    <definedName name="xscce">#REF!</definedName>
    <definedName name="ААА" localSheetId="1">#REF!</definedName>
    <definedName name="ААА" localSheetId="3">#REF!</definedName>
    <definedName name="ААА" localSheetId="4">#REF!</definedName>
    <definedName name="ААА">#REF!</definedName>
    <definedName name="аааааааааа" localSheetId="1">#REF!</definedName>
    <definedName name="аааааааааа" localSheetId="3">#REF!</definedName>
    <definedName name="аааааааааа" localSheetId="4">#REF!</definedName>
    <definedName name="аааааааааа">#REF!</definedName>
    <definedName name="аапр" localSheetId="1">#REF!</definedName>
    <definedName name="аапр" localSheetId="3">#REF!</definedName>
    <definedName name="аапр" localSheetId="4">#REF!</definedName>
    <definedName name="аапр">#REF!</definedName>
    <definedName name="ааспр" localSheetId="1">#REF!</definedName>
    <definedName name="ааспр" localSheetId="3">#REF!</definedName>
    <definedName name="ааспр" localSheetId="4">#REF!</definedName>
    <definedName name="ааспр">#REF!</definedName>
    <definedName name="АБП" localSheetId="1">#REF!</definedName>
    <definedName name="АБП" localSheetId="3">#REF!</definedName>
    <definedName name="АБП" localSheetId="4">#REF!</definedName>
    <definedName name="АБП">#REF!</definedName>
    <definedName name="авамв" localSheetId="1">#REF!</definedName>
    <definedName name="авамв" localSheetId="3">#REF!</definedName>
    <definedName name="авамв" localSheetId="4">#REF!</definedName>
    <definedName name="авамв">#REF!</definedName>
    <definedName name="аепрае" localSheetId="1">#REF!</definedName>
    <definedName name="аепрае" localSheetId="3">#REF!</definedName>
    <definedName name="аепрае" localSheetId="4">#REF!</definedName>
    <definedName name="аепрае">#REF!</definedName>
    <definedName name="аке" localSheetId="1">#REF!</definedName>
    <definedName name="аке" localSheetId="3">#REF!</definedName>
    <definedName name="аке" localSheetId="4">#REF!</definedName>
    <definedName name="аке">#REF!</definedName>
    <definedName name="ами" localSheetId="1">#REF!</definedName>
    <definedName name="ами" localSheetId="3">#REF!</definedName>
    <definedName name="ами" localSheetId="4">#REF!</definedName>
    <definedName name="ами">#REF!</definedName>
    <definedName name="аммв" localSheetId="1">#REF!</definedName>
    <definedName name="аммв" localSheetId="3">#REF!</definedName>
    <definedName name="аммв" localSheetId="4">#REF!</definedName>
    <definedName name="аммв">#REF!</definedName>
    <definedName name="ап" localSheetId="1">#REF!</definedName>
    <definedName name="ап" localSheetId="3">#REF!</definedName>
    <definedName name="ап" localSheetId="4">#REF!</definedName>
    <definedName name="ап">#REF!</definedName>
    <definedName name="апма" localSheetId="1">#REF!</definedName>
    <definedName name="апма" localSheetId="3">#REF!</definedName>
    <definedName name="апма" localSheetId="4">#REF!</definedName>
    <definedName name="апма">#REF!</definedName>
    <definedName name="апмвапи" localSheetId="1">#REF!</definedName>
    <definedName name="апмвапи" localSheetId="3">#REF!</definedName>
    <definedName name="апмвапи" localSheetId="4">#REF!</definedName>
    <definedName name="апмвапи">#REF!</definedName>
    <definedName name="апраепр" localSheetId="1">#REF!</definedName>
    <definedName name="апраепр" localSheetId="3">#REF!</definedName>
    <definedName name="апраепр" localSheetId="4">#REF!</definedName>
    <definedName name="апраепр">#REF!</definedName>
    <definedName name="апртотот" localSheetId="1">#REF!</definedName>
    <definedName name="апртотот" localSheetId="3">#REF!</definedName>
    <definedName name="апртотот" localSheetId="4">#REF!</definedName>
    <definedName name="апртотот">#REF!</definedName>
    <definedName name="ареапр" localSheetId="1">#REF!</definedName>
    <definedName name="ареапр" localSheetId="3">#REF!</definedName>
    <definedName name="ареапр" localSheetId="4">#REF!</definedName>
    <definedName name="ареапр">#REF!</definedName>
    <definedName name="аукау" localSheetId="1">#REF!</definedName>
    <definedName name="аукау" localSheetId="3">#REF!</definedName>
    <definedName name="аукау" localSheetId="4">#REF!</definedName>
    <definedName name="аукау">#REF!</definedName>
    <definedName name="ах" localSheetId="1">[2]_2!#REF!</definedName>
    <definedName name="ах" localSheetId="3">[2]_2!#REF!</definedName>
    <definedName name="ах" localSheetId="4">[2]_2!#REF!</definedName>
    <definedName name="ах">[2]_2!#REF!</definedName>
    <definedName name="ах_12" localSheetId="1">[3]_2!#REF!</definedName>
    <definedName name="ах_12" localSheetId="3">[3]_2!#REF!</definedName>
    <definedName name="ах_12" localSheetId="4">[3]_2!#REF!</definedName>
    <definedName name="ах_12">[3]_2!#REF!</definedName>
    <definedName name="аыа" localSheetId="1">#REF!</definedName>
    <definedName name="аыа" localSheetId="3">#REF!</definedName>
    <definedName name="аыа" localSheetId="4">#REF!</definedName>
    <definedName name="аыа">#REF!</definedName>
    <definedName name="аыаыа" localSheetId="1">#REF!</definedName>
    <definedName name="аыаыа" localSheetId="3">#REF!</definedName>
    <definedName name="аыаыа" localSheetId="4">#REF!</definedName>
    <definedName name="аыаыа">#REF!</definedName>
    <definedName name="аыввапм" localSheetId="1">#REF!</definedName>
    <definedName name="аыввапм" localSheetId="3">#REF!</definedName>
    <definedName name="аыввапм" localSheetId="4">#REF!</definedName>
    <definedName name="аыввапм">#REF!</definedName>
    <definedName name="б" localSheetId="1">#REF!</definedName>
    <definedName name="б" localSheetId="3">#REF!</definedName>
    <definedName name="б" localSheetId="4">#REF!</definedName>
    <definedName name="б">#REF!</definedName>
    <definedName name="блд" localSheetId="1">#REF!</definedName>
    <definedName name="блд" localSheetId="3">#REF!</definedName>
    <definedName name="блд" localSheetId="4">#REF!</definedName>
    <definedName name="блд">#REF!</definedName>
    <definedName name="в" localSheetId="1">#REF!</definedName>
    <definedName name="в" localSheetId="3">#REF!</definedName>
    <definedName name="в" localSheetId="4">#REF!</definedName>
    <definedName name="в">#REF!</definedName>
    <definedName name="вав" localSheetId="1">#REF!</definedName>
    <definedName name="вав" localSheetId="3">#REF!</definedName>
    <definedName name="вав" localSheetId="4">#REF!</definedName>
    <definedName name="вав">#REF!</definedName>
    <definedName name="вава" localSheetId="1">#REF!</definedName>
    <definedName name="вава" localSheetId="3">#REF!</definedName>
    <definedName name="вава" localSheetId="4">#REF!</definedName>
    <definedName name="вава">#REF!</definedName>
    <definedName name="вавп" localSheetId="1">#REF!</definedName>
    <definedName name="вавп" localSheetId="3">#REF!</definedName>
    <definedName name="вавп" localSheetId="4">#REF!</definedName>
    <definedName name="вавп">#REF!</definedName>
    <definedName name="ВАЗ" localSheetId="1">#REF!</definedName>
    <definedName name="ВАЗ" localSheetId="3">#REF!</definedName>
    <definedName name="ВАЗ" localSheetId="4">#REF!</definedName>
    <definedName name="ВАЗ">#REF!</definedName>
    <definedName name="ВАЗ99" localSheetId="1">#REF!</definedName>
    <definedName name="ВАЗ99" localSheetId="3">#REF!</definedName>
    <definedName name="ВАЗ99" localSheetId="4">#REF!</definedName>
    <definedName name="ВАЗ99">#REF!</definedName>
    <definedName name="вак" localSheetId="1">#REF!</definedName>
    <definedName name="вак" localSheetId="3">#REF!</definedName>
    <definedName name="вак" localSheetId="4">#REF!</definedName>
    <definedName name="вак">#REF!</definedName>
    <definedName name="вапв" localSheetId="1">#REF!</definedName>
    <definedName name="вапв" localSheetId="3">#REF!</definedName>
    <definedName name="вапв" localSheetId="4">#REF!</definedName>
    <definedName name="вапв">#REF!</definedName>
    <definedName name="ввввввввввв" localSheetId="1">#REF!</definedName>
    <definedName name="ввввввввввв" localSheetId="3">#REF!</definedName>
    <definedName name="ввввввввввв" localSheetId="4">#REF!</definedName>
    <definedName name="ввввввввввв">#REF!</definedName>
    <definedName name="вкавка" localSheetId="1">#REF!</definedName>
    <definedName name="вкавка" localSheetId="3">#REF!</definedName>
    <definedName name="вкавка" localSheetId="4">#REF!</definedName>
    <definedName name="вкавка">#REF!</definedName>
    <definedName name="вкк" localSheetId="1">#REF!</definedName>
    <definedName name="вкк" localSheetId="3">#REF!</definedName>
    <definedName name="вкк" localSheetId="4">#REF!</definedName>
    <definedName name="вкк">#REF!</definedName>
    <definedName name="Волга" localSheetId="1">#REF!</definedName>
    <definedName name="Волга" localSheetId="3">#REF!</definedName>
    <definedName name="Волга" localSheetId="4">#REF!</definedName>
    <definedName name="Волга">#REF!</definedName>
    <definedName name="впе" localSheetId="1">#REF!</definedName>
    <definedName name="впе" localSheetId="3">#REF!</definedName>
    <definedName name="впе" localSheetId="4">#REF!</definedName>
    <definedName name="впе">#REF!</definedName>
    <definedName name="всего" localSheetId="1">[2]_2!#REF!</definedName>
    <definedName name="всего" localSheetId="3">[2]_2!#REF!</definedName>
    <definedName name="всего" localSheetId="4">[2]_2!#REF!</definedName>
    <definedName name="всего">[2]_2!#REF!</definedName>
    <definedName name="всего_12" localSheetId="1">[3]_2!#REF!</definedName>
    <definedName name="всего_12" localSheetId="3">[3]_2!#REF!</definedName>
    <definedName name="всего_12" localSheetId="4">[3]_2!#REF!</definedName>
    <definedName name="всего_12">[3]_2!#REF!</definedName>
    <definedName name="генг" localSheetId="1">#REF!</definedName>
    <definedName name="генг" localSheetId="3">#REF!</definedName>
    <definedName name="генг" localSheetId="4">#REF!</definedName>
    <definedName name="генг">#REF!</definedName>
    <definedName name="гнгн" localSheetId="1">#REF!</definedName>
    <definedName name="гнгн" localSheetId="3">#REF!</definedName>
    <definedName name="гнгн" localSheetId="4">#REF!</definedName>
    <definedName name="гнгн">#REF!</definedName>
    <definedName name="гне" localSheetId="1">#REF!</definedName>
    <definedName name="гне" localSheetId="3">#REF!</definedName>
    <definedName name="гне" localSheetId="4">#REF!</definedName>
    <definedName name="гне">#REF!</definedName>
    <definedName name="гнш" localSheetId="1">#REF!</definedName>
    <definedName name="гнш" localSheetId="3">#REF!</definedName>
    <definedName name="гнш" localSheetId="4">#REF!</definedName>
    <definedName name="гнш">#REF!</definedName>
    <definedName name="гон" localSheetId="1">#REF!</definedName>
    <definedName name="гон" localSheetId="3">#REF!</definedName>
    <definedName name="гон" localSheetId="4">#REF!</definedName>
    <definedName name="гон">#REF!</definedName>
    <definedName name="гшгношнг" localSheetId="1">#REF!</definedName>
    <definedName name="гшгношнг" localSheetId="3">#REF!</definedName>
    <definedName name="гшгношнг" localSheetId="4">#REF!</definedName>
    <definedName name="гшгношнг">#REF!</definedName>
    <definedName name="ддгш" localSheetId="1">#REF!</definedName>
    <definedName name="ддгш" localSheetId="3">#REF!</definedName>
    <definedName name="ддгш" localSheetId="4">#REF!</definedName>
    <definedName name="ддгш">#REF!</definedName>
    <definedName name="ддлл" localSheetId="1">#REF!</definedName>
    <definedName name="ддлл" localSheetId="3">#REF!</definedName>
    <definedName name="ддлл" localSheetId="4">#REF!</definedName>
    <definedName name="ддлл">#REF!</definedName>
    <definedName name="дир" localSheetId="1">[2]_2!#REF!</definedName>
    <definedName name="дир" localSheetId="3">[2]_2!#REF!</definedName>
    <definedName name="дир" localSheetId="4">[2]_2!#REF!</definedName>
    <definedName name="дир">[2]_2!#REF!</definedName>
    <definedName name="дир_12" localSheetId="1">[3]_2!#REF!</definedName>
    <definedName name="дир_12" localSheetId="3">[3]_2!#REF!</definedName>
    <definedName name="дир_12" localSheetId="4">[3]_2!#REF!</definedName>
    <definedName name="дир_12">[3]_2!#REF!</definedName>
    <definedName name="длд" localSheetId="1">#REF!</definedName>
    <definedName name="длд" localSheetId="3">#REF!</definedName>
    <definedName name="длд" localSheetId="4">#REF!</definedName>
    <definedName name="длд">#REF!</definedName>
    <definedName name="дол" localSheetId="1">#REF!</definedName>
    <definedName name="дол" localSheetId="3">#REF!</definedName>
    <definedName name="дол" localSheetId="4">#REF!</definedName>
    <definedName name="дол">#REF!</definedName>
    <definedName name="дс" localSheetId="1">[2]_2!#REF!</definedName>
    <definedName name="дс" localSheetId="3">[2]_2!#REF!</definedName>
    <definedName name="дс" localSheetId="4">[2]_2!#REF!</definedName>
    <definedName name="дс">[2]_2!#REF!</definedName>
    <definedName name="дс_12" localSheetId="1">[3]_2!#REF!</definedName>
    <definedName name="дс_12" localSheetId="3">[3]_2!#REF!</definedName>
    <definedName name="дс_12" localSheetId="4">[3]_2!#REF!</definedName>
    <definedName name="дс_12">[3]_2!#REF!</definedName>
    <definedName name="дщ" localSheetId="1">#REF!</definedName>
    <definedName name="дщ" localSheetId="3">#REF!</definedName>
    <definedName name="дщ" localSheetId="4">#REF!</definedName>
    <definedName name="дщ">#REF!</definedName>
    <definedName name="дщшш" localSheetId="1">#REF!</definedName>
    <definedName name="дщшш" localSheetId="3">#REF!</definedName>
    <definedName name="дщшш" localSheetId="4">#REF!</definedName>
    <definedName name="дщшш">#REF!</definedName>
    <definedName name="е" localSheetId="1">#REF!</definedName>
    <definedName name="е" localSheetId="3">#REF!</definedName>
    <definedName name="е" localSheetId="4">#REF!</definedName>
    <definedName name="е">#REF!</definedName>
    <definedName name="епе" localSheetId="1">#REF!</definedName>
    <definedName name="епе" localSheetId="3">#REF!</definedName>
    <definedName name="епе" localSheetId="4">#REF!</definedName>
    <definedName name="епе">#REF!</definedName>
    <definedName name="епп" localSheetId="1">#REF!</definedName>
    <definedName name="епп" localSheetId="3">#REF!</definedName>
    <definedName name="епп" localSheetId="4">#REF!</definedName>
    <definedName name="епп">#REF!</definedName>
    <definedName name="ж" localSheetId="1">#REF!</definedName>
    <definedName name="ж" localSheetId="3">#REF!</definedName>
    <definedName name="ж" localSheetId="4">#REF!</definedName>
    <definedName name="ж">#REF!</definedName>
    <definedName name="жжжжжжж" localSheetId="1">#REF!</definedName>
    <definedName name="жжжжжжж" localSheetId="3">#REF!</definedName>
    <definedName name="жжжжжжж" localSheetId="4">#REF!</definedName>
    <definedName name="жжжжжжж">#REF!</definedName>
    <definedName name="жзх" localSheetId="1">#REF!</definedName>
    <definedName name="жзх" localSheetId="3">#REF!</definedName>
    <definedName name="жзх" localSheetId="4">#REF!</definedName>
    <definedName name="жзх">#REF!</definedName>
    <definedName name="зж" localSheetId="1">#REF!</definedName>
    <definedName name="зж" localSheetId="3">#REF!</definedName>
    <definedName name="зж" localSheetId="4">#REF!</definedName>
    <definedName name="зж">#REF!</definedName>
    <definedName name="зщ" localSheetId="1">#REF!</definedName>
    <definedName name="зщ" localSheetId="3">#REF!</definedName>
    <definedName name="зщ" localSheetId="4">#REF!</definedName>
    <definedName name="зщ">#REF!</definedName>
    <definedName name="зщз" localSheetId="1">#REF!</definedName>
    <definedName name="зщз" localSheetId="3">#REF!</definedName>
    <definedName name="зщз" localSheetId="4">#REF!</definedName>
    <definedName name="зщз">#REF!</definedName>
    <definedName name="индекс09" localSheetId="1">#REF!</definedName>
    <definedName name="индекс09" localSheetId="3">#REF!</definedName>
    <definedName name="индекс09" localSheetId="4">#REF!</definedName>
    <definedName name="индекс09">#REF!</definedName>
    <definedName name="индекс10" localSheetId="1">#REF!</definedName>
    <definedName name="индекс10" localSheetId="3">#REF!</definedName>
    <definedName name="индекс10" localSheetId="4">#REF!</definedName>
    <definedName name="индекс10">#REF!</definedName>
    <definedName name="индекс11" localSheetId="1">#REF!</definedName>
    <definedName name="индекс11" localSheetId="3">#REF!</definedName>
    <definedName name="индекс11" localSheetId="4">#REF!</definedName>
    <definedName name="индекс11">#REF!</definedName>
    <definedName name="ирап" localSheetId="1">#REF!</definedName>
    <definedName name="ирап" localSheetId="3">#REF!</definedName>
    <definedName name="ирап" localSheetId="4">#REF!</definedName>
    <definedName name="ирап">#REF!</definedName>
    <definedName name="Источник">'[4]Источник финансирования'!$A$1:$A$6</definedName>
    <definedName name="ить" localSheetId="1">#REF!</definedName>
    <definedName name="ить" localSheetId="3">#REF!</definedName>
    <definedName name="ить" localSheetId="4">#REF!</definedName>
    <definedName name="ить">#REF!</definedName>
    <definedName name="й" localSheetId="1">#REF!</definedName>
    <definedName name="й" localSheetId="3">#REF!</definedName>
    <definedName name="й" localSheetId="4">#REF!</definedName>
    <definedName name="й">#REF!</definedName>
    <definedName name="йу" localSheetId="1">#REF!</definedName>
    <definedName name="йу" localSheetId="3">#REF!</definedName>
    <definedName name="йу" localSheetId="4">#REF!</definedName>
    <definedName name="йу">#REF!</definedName>
    <definedName name="йцук" localSheetId="1">[2]_2!#REF!</definedName>
    <definedName name="йцук" localSheetId="3">[2]_2!#REF!</definedName>
    <definedName name="йцук" localSheetId="4">[2]_2!#REF!</definedName>
    <definedName name="йцук">[2]_2!#REF!</definedName>
    <definedName name="йцуц" localSheetId="1">[3]_2!#REF!</definedName>
    <definedName name="йцуц" localSheetId="3">[3]_2!#REF!</definedName>
    <definedName name="йцуц" localSheetId="4">[3]_2!#REF!</definedName>
    <definedName name="йцуц">[3]_2!#REF!</definedName>
    <definedName name="йцый" localSheetId="1">#REF!</definedName>
    <definedName name="йцый" localSheetId="3">#REF!</definedName>
    <definedName name="йцый" localSheetId="4">#REF!</definedName>
    <definedName name="йцый">#REF!</definedName>
    <definedName name="капапр" localSheetId="1">#REF!</definedName>
    <definedName name="капапр" localSheetId="3">#REF!</definedName>
    <definedName name="капапр" localSheetId="4">#REF!</definedName>
    <definedName name="капапр">#REF!</definedName>
    <definedName name="кар" localSheetId="1">[2]_2!#REF!</definedName>
    <definedName name="кар" localSheetId="3">[2]_2!#REF!</definedName>
    <definedName name="кар" localSheetId="4">[2]_2!#REF!</definedName>
    <definedName name="кар">[2]_2!#REF!</definedName>
    <definedName name="кар_12" localSheetId="1">[3]_2!#REF!</definedName>
    <definedName name="кар_12" localSheetId="3">[3]_2!#REF!</definedName>
    <definedName name="кар_12" localSheetId="4">[3]_2!#REF!</definedName>
    <definedName name="кар_12">[3]_2!#REF!</definedName>
    <definedName name="КАТО" localSheetId="1">#REF!</definedName>
    <definedName name="КАТО" localSheetId="3">#REF!</definedName>
    <definedName name="КАТО" localSheetId="4">#REF!</definedName>
    <definedName name="КАТО">#REF!</definedName>
    <definedName name="кенке" localSheetId="1">#REF!</definedName>
    <definedName name="кенке" localSheetId="3">#REF!</definedName>
    <definedName name="кенке" localSheetId="4">#REF!</definedName>
    <definedName name="кенке">#REF!</definedName>
    <definedName name="кенкн" localSheetId="1">#REF!</definedName>
    <definedName name="кенкн" localSheetId="3">#REF!</definedName>
    <definedName name="кенкн" localSheetId="4">#REF!</definedName>
    <definedName name="кенкн">#REF!</definedName>
    <definedName name="кепкеп" localSheetId="1">#REF!</definedName>
    <definedName name="кепкеп" localSheetId="3">#REF!</definedName>
    <definedName name="кепкеп" localSheetId="4">#REF!</definedName>
    <definedName name="кепкеп">#REF!</definedName>
    <definedName name="Код" localSheetId="1">#REF!</definedName>
    <definedName name="Код" localSheetId="3">#REF!</definedName>
    <definedName name="Код" localSheetId="4">#REF!</definedName>
    <definedName name="Код">#REF!</definedName>
    <definedName name="кт" localSheetId="1">[2]_2!#REF!</definedName>
    <definedName name="кт" localSheetId="3">[2]_2!#REF!</definedName>
    <definedName name="кт" localSheetId="4">[2]_2!#REF!</definedName>
    <definedName name="кт">[2]_2!#REF!</definedName>
    <definedName name="кт_12" localSheetId="1">[3]_2!#REF!</definedName>
    <definedName name="кт_12" localSheetId="3">[3]_2!#REF!</definedName>
    <definedName name="кт_12" localSheetId="4">[3]_2!#REF!</definedName>
    <definedName name="кт_12">[3]_2!#REF!</definedName>
    <definedName name="куй" localSheetId="1">[2]_2!#REF!</definedName>
    <definedName name="куй" localSheetId="3">[2]_2!#REF!</definedName>
    <definedName name="куй" localSheetId="4">[2]_2!#REF!</definedName>
    <definedName name="куй">[2]_2!#REF!</definedName>
    <definedName name="куй_12" localSheetId="1">[3]_2!#REF!</definedName>
    <definedName name="куй_12" localSheetId="3">[3]_2!#REF!</definedName>
    <definedName name="куй_12" localSheetId="4">[3]_2!#REF!</definedName>
    <definedName name="куй_12">[3]_2!#REF!</definedName>
    <definedName name="курс" localSheetId="1">#REF!</definedName>
    <definedName name="курс" localSheetId="3">#REF!</definedName>
    <definedName name="курс" localSheetId="4">#REF!</definedName>
    <definedName name="курс">#REF!</definedName>
    <definedName name="курс09" localSheetId="1">#REF!</definedName>
    <definedName name="курс09" localSheetId="3">#REF!</definedName>
    <definedName name="курс09" localSheetId="4">#REF!</definedName>
    <definedName name="курс09">#REF!</definedName>
    <definedName name="курс10" localSheetId="1">#REF!</definedName>
    <definedName name="курс10" localSheetId="3">#REF!</definedName>
    <definedName name="курс10" localSheetId="4">#REF!</definedName>
    <definedName name="курс10">#REF!</definedName>
    <definedName name="курс109" localSheetId="1">#REF!</definedName>
    <definedName name="курс109" localSheetId="3">#REF!</definedName>
    <definedName name="курс109" localSheetId="4">#REF!</definedName>
    <definedName name="курс109">#REF!</definedName>
    <definedName name="курс110" localSheetId="1">#REF!</definedName>
    <definedName name="курс110" localSheetId="3">#REF!</definedName>
    <definedName name="курс110" localSheetId="4">#REF!</definedName>
    <definedName name="курс110">#REF!</definedName>
    <definedName name="л" localSheetId="1">#REF!</definedName>
    <definedName name="л" localSheetId="3">#REF!</definedName>
    <definedName name="л" localSheetId="4">#REF!</definedName>
    <definedName name="л">#REF!</definedName>
    <definedName name="лд" localSheetId="1">#REF!</definedName>
    <definedName name="лд" localSheetId="3">#REF!</definedName>
    <definedName name="лд" localSheetId="4">#REF!</definedName>
    <definedName name="лд">#REF!</definedName>
    <definedName name="ллллллллллл" localSheetId="1">#REF!</definedName>
    <definedName name="ллллллллллл" localSheetId="3">#REF!</definedName>
    <definedName name="ллллллллллл" localSheetId="4">#REF!</definedName>
    <definedName name="ллллллллллл">#REF!</definedName>
    <definedName name="лог" localSheetId="1">#REF!</definedName>
    <definedName name="лог" localSheetId="3">#REF!</definedName>
    <definedName name="лог" localSheetId="4">#REF!</definedName>
    <definedName name="лог">#REF!</definedName>
    <definedName name="лш" localSheetId="1">#REF!</definedName>
    <definedName name="лш" localSheetId="3">#REF!</definedName>
    <definedName name="лш" localSheetId="4">#REF!</definedName>
    <definedName name="лш">#REF!</definedName>
    <definedName name="мас" localSheetId="1">#REF!</definedName>
    <definedName name="мас" localSheetId="3">#REF!</definedName>
    <definedName name="мас" localSheetId="4">#REF!</definedName>
    <definedName name="мас">#REF!</definedName>
    <definedName name="Месяц">[4]Месяцы!$A$1:$A$12</definedName>
    <definedName name="мтмп" localSheetId="1">#REF!</definedName>
    <definedName name="мтмп" localSheetId="3">#REF!</definedName>
    <definedName name="мтмп" localSheetId="4">#REF!</definedName>
    <definedName name="мтмп">#REF!</definedName>
    <definedName name="мто" localSheetId="1">[2]_2!#REF!</definedName>
    <definedName name="мто" localSheetId="3">[2]_2!#REF!</definedName>
    <definedName name="мто" localSheetId="4">[2]_2!#REF!</definedName>
    <definedName name="мто">[2]_2!#REF!</definedName>
    <definedName name="мто_12" localSheetId="1">[3]_2!#REF!</definedName>
    <definedName name="мто_12" localSheetId="3">[3]_2!#REF!</definedName>
    <definedName name="мто_12" localSheetId="4">[3]_2!#REF!</definedName>
    <definedName name="мто_12">[3]_2!#REF!</definedName>
    <definedName name="мчпми" localSheetId="1">#REF!</definedName>
    <definedName name="мчпми" localSheetId="3">#REF!</definedName>
    <definedName name="мчпми" localSheetId="4">#REF!</definedName>
    <definedName name="мчпми">#REF!</definedName>
    <definedName name="н" localSheetId="1">#REF!</definedName>
    <definedName name="н" localSheetId="3">#REF!</definedName>
    <definedName name="н" localSheetId="4">#REF!</definedName>
    <definedName name="н">#REF!</definedName>
    <definedName name="нгопнго" localSheetId="1">#REF!</definedName>
    <definedName name="нгопнго" localSheetId="3">#REF!</definedName>
    <definedName name="нгопнго" localSheetId="4">#REF!</definedName>
    <definedName name="нгопнго">#REF!</definedName>
    <definedName name="Нива" localSheetId="1">#REF!</definedName>
    <definedName name="Нива" localSheetId="3">#REF!</definedName>
    <definedName name="Нива" localSheetId="4">#REF!</definedName>
    <definedName name="Нива">#REF!</definedName>
    <definedName name="ннннннннннн" localSheetId="1">#REF!</definedName>
    <definedName name="ннннннннннн" localSheetId="3">#REF!</definedName>
    <definedName name="ннннннннннн" localSheetId="4">#REF!</definedName>
    <definedName name="ннннннннннн">#REF!</definedName>
    <definedName name="нр" localSheetId="1">#REF!</definedName>
    <definedName name="нр" localSheetId="3">#REF!</definedName>
    <definedName name="нр" localSheetId="4">#REF!</definedName>
    <definedName name="нр">#REF!</definedName>
    <definedName name="нрнот" localSheetId="1">#REF!</definedName>
    <definedName name="нрнот" localSheetId="3">#REF!</definedName>
    <definedName name="нрнот" localSheetId="4">#REF!</definedName>
    <definedName name="нрнот">#REF!</definedName>
    <definedName name="о" localSheetId="1">#REF!</definedName>
    <definedName name="о" localSheetId="3">#REF!</definedName>
    <definedName name="о" localSheetId="4">#REF!</definedName>
    <definedName name="о">#REF!</definedName>
    <definedName name="_xlnm.Print_Area" localSheetId="1">'Для ПГЗ на 2020 г. (5)'!$A$1:$NW$52</definedName>
    <definedName name="_xlnm.Print_Area" localSheetId="2">'прод. 141 спец '!$A$1:$AG$174</definedName>
    <definedName name="_xlnm.Print_Area" localSheetId="3">'прод. 141 спец  (2)'!$A$1:$AG$174</definedName>
    <definedName name="ог" localSheetId="1">#REF!</definedName>
    <definedName name="ог" localSheetId="3">#REF!</definedName>
    <definedName name="ог" localSheetId="4">#REF!</definedName>
    <definedName name="ог">#REF!</definedName>
    <definedName name="огл" localSheetId="1">#REF!</definedName>
    <definedName name="огл" localSheetId="3">#REF!</definedName>
    <definedName name="огл" localSheetId="4">#REF!</definedName>
    <definedName name="огл">#REF!</definedName>
    <definedName name="огн" localSheetId="1">#REF!</definedName>
    <definedName name="огн" localSheetId="3">#REF!</definedName>
    <definedName name="огн" localSheetId="4">#REF!</definedName>
    <definedName name="огн">#REF!</definedName>
    <definedName name="огоьрьт" localSheetId="1">#REF!</definedName>
    <definedName name="огоьрьт" localSheetId="3">#REF!</definedName>
    <definedName name="огоьрьт" localSheetId="4">#REF!</definedName>
    <definedName name="огоьрьт">#REF!</definedName>
    <definedName name="ол" localSheetId="1">#REF!</definedName>
    <definedName name="ол" localSheetId="3">#REF!</definedName>
    <definedName name="ол" localSheetId="4">#REF!</definedName>
    <definedName name="ол">#REF!</definedName>
    <definedName name="оло" localSheetId="1">#REF!</definedName>
    <definedName name="оло" localSheetId="3">#REF!</definedName>
    <definedName name="оло" localSheetId="4">#REF!</definedName>
    <definedName name="оло">#REF!</definedName>
    <definedName name="оьотроь" localSheetId="1">#REF!</definedName>
    <definedName name="оьотроь" localSheetId="3">#REF!</definedName>
    <definedName name="оьотроь" localSheetId="4">#REF!</definedName>
    <definedName name="оьотроь">#REF!</definedName>
    <definedName name="ОЬПРОТ" localSheetId="1">#REF!</definedName>
    <definedName name="ОЬПРОТ" localSheetId="3">#REF!</definedName>
    <definedName name="ОЬПРОТ" localSheetId="4">#REF!</definedName>
    <definedName name="ОЬПРОТ">#REF!</definedName>
    <definedName name="панф" localSheetId="1">[2]_2!#REF!</definedName>
    <definedName name="панф" localSheetId="3">[2]_2!#REF!</definedName>
    <definedName name="панф" localSheetId="4">[2]_2!#REF!</definedName>
    <definedName name="панф">[2]_2!#REF!</definedName>
    <definedName name="панф_12" localSheetId="1">[3]_2!#REF!</definedName>
    <definedName name="панф_12" localSheetId="3">[3]_2!#REF!</definedName>
    <definedName name="панф_12" localSheetId="4">[3]_2!#REF!</definedName>
    <definedName name="панф_12">[3]_2!#REF!</definedName>
    <definedName name="паопарапрзщлэЗлЭопавпыптавслржлЖорюламоь" localSheetId="1">#REF!</definedName>
    <definedName name="паопарапрзщлэЗлЭопавпыптавслржлЖорюламоь" localSheetId="3">#REF!</definedName>
    <definedName name="паопарапрзщлэЗлЭопавпыптавслржлЖорюламоь" localSheetId="4">#REF!</definedName>
    <definedName name="паопарапрзщлэЗлЭопавпыптавслржлЖорюламоь">#REF!</definedName>
    <definedName name="пвавка" localSheetId="1">#REF!</definedName>
    <definedName name="пвавка" localSheetId="3">#REF!</definedName>
    <definedName name="пвавка" localSheetId="4">#REF!</definedName>
    <definedName name="пвавка">#REF!</definedName>
    <definedName name="пвап" localSheetId="1">#REF!</definedName>
    <definedName name="пвап" localSheetId="3">#REF!</definedName>
    <definedName name="пвап" localSheetId="4">#REF!</definedName>
    <definedName name="пвап">#REF!</definedName>
    <definedName name="пии" localSheetId="1">#REF!</definedName>
    <definedName name="пии" localSheetId="3">#REF!</definedName>
    <definedName name="пии" localSheetId="4">#REF!</definedName>
    <definedName name="пии">#REF!</definedName>
    <definedName name="пнн" localSheetId="1">#REF!</definedName>
    <definedName name="пнн" localSheetId="3">#REF!</definedName>
    <definedName name="пнн" localSheetId="4">#REF!</definedName>
    <definedName name="пнн">#REF!</definedName>
    <definedName name="пнопор" localSheetId="1">#REF!</definedName>
    <definedName name="пнопор" localSheetId="3">#REF!</definedName>
    <definedName name="пнопор" localSheetId="4">#REF!</definedName>
    <definedName name="пнопор">#REF!</definedName>
    <definedName name="Подпрограмма">'[5]Служебный ФКРБ'!$C$2:$C$38</definedName>
    <definedName name="ппп" localSheetId="1">#REF!</definedName>
    <definedName name="ппп" localSheetId="3">#REF!</definedName>
    <definedName name="ппп" localSheetId="4">#REF!</definedName>
    <definedName name="ппп">#REF!</definedName>
    <definedName name="пппппппппп" localSheetId="1">#REF!</definedName>
    <definedName name="пппппппппп" localSheetId="3">#REF!</definedName>
    <definedName name="пппппппппп" localSheetId="4">#REF!</definedName>
    <definedName name="пппппппппп">#REF!</definedName>
    <definedName name="пппппппппппп" localSheetId="1">#REF!</definedName>
    <definedName name="пппппппппппп" localSheetId="3">#REF!</definedName>
    <definedName name="пппппппппппп" localSheetId="4">#REF!</definedName>
    <definedName name="пппппппппппп">#REF!</definedName>
    <definedName name="прапрпр" localSheetId="1">#REF!</definedName>
    <definedName name="прапрпр" localSheetId="3">#REF!</definedName>
    <definedName name="прапрпр" localSheetId="4">#REF!</definedName>
    <definedName name="прапрпр">#REF!</definedName>
    <definedName name="прар" localSheetId="1">#REF!</definedName>
    <definedName name="прар" localSheetId="3">#REF!</definedName>
    <definedName name="прар" localSheetId="4">#REF!</definedName>
    <definedName name="прар">#REF!</definedName>
    <definedName name="преапреап" localSheetId="1">#REF!</definedName>
    <definedName name="преапреап" localSheetId="3">#REF!</definedName>
    <definedName name="преапреап" localSheetId="4">#REF!</definedName>
    <definedName name="преапреап">#REF!</definedName>
    <definedName name="препреп" localSheetId="1">#REF!</definedName>
    <definedName name="препреп" localSheetId="3">#REF!</definedName>
    <definedName name="препреп" localSheetId="4">#REF!</definedName>
    <definedName name="препреп">#REF!</definedName>
    <definedName name="про" localSheetId="1">[2]_2!#REF!</definedName>
    <definedName name="про" localSheetId="3">[2]_2!#REF!</definedName>
    <definedName name="про" localSheetId="4">[2]_2!#REF!</definedName>
    <definedName name="про">[2]_2!#REF!</definedName>
    <definedName name="про22" localSheetId="1">[3]_2!#REF!</definedName>
    <definedName name="про22" localSheetId="3">[3]_2!#REF!</definedName>
    <definedName name="про22" localSheetId="4">[3]_2!#REF!</definedName>
    <definedName name="про22">[3]_2!#REF!</definedName>
    <definedName name="Программа">'[5]Служебный ФКРБ'!$B$2:$B$123</definedName>
    <definedName name="пронро" localSheetId="1">#REF!</definedName>
    <definedName name="пронро" localSheetId="3">#REF!</definedName>
    <definedName name="пронро" localSheetId="4">#REF!</definedName>
    <definedName name="пронро">#REF!</definedName>
    <definedName name="прпно" localSheetId="1">#REF!</definedName>
    <definedName name="прпно" localSheetId="3">#REF!</definedName>
    <definedName name="прпно" localSheetId="4">#REF!</definedName>
    <definedName name="прпно">#REF!</definedName>
    <definedName name="прпо" localSheetId="1">#REF!</definedName>
    <definedName name="прпо" localSheetId="3">#REF!</definedName>
    <definedName name="прпо" localSheetId="4">#REF!</definedName>
    <definedName name="прпо">#REF!</definedName>
    <definedName name="р" localSheetId="1">#REF!</definedName>
    <definedName name="р" localSheetId="3">#REF!</definedName>
    <definedName name="р" localSheetId="4">#REF!</definedName>
    <definedName name="р">#REF!</definedName>
    <definedName name="Работа" localSheetId="1">#REF!</definedName>
    <definedName name="Работа" localSheetId="3">#REF!</definedName>
    <definedName name="Работа" localSheetId="4">#REF!</definedName>
    <definedName name="Работа">#REF!</definedName>
    <definedName name="рар" localSheetId="1">#REF!</definedName>
    <definedName name="рар" localSheetId="3">#REF!</definedName>
    <definedName name="рар" localSheetId="4">#REF!</definedName>
    <definedName name="рар">#REF!</definedName>
    <definedName name="раррваука" localSheetId="1">#REF!</definedName>
    <definedName name="раррваука" localSheetId="3">#REF!</definedName>
    <definedName name="раррваука" localSheetId="4">#REF!</definedName>
    <definedName name="раррваука">#REF!</definedName>
    <definedName name="ргго" localSheetId="1">#REF!</definedName>
    <definedName name="ргго" localSheetId="3">#REF!</definedName>
    <definedName name="ргго" localSheetId="4">#REF!</definedName>
    <definedName name="ргго">#REF!</definedName>
    <definedName name="репнреп" localSheetId="1">#REF!</definedName>
    <definedName name="репнреп" localSheetId="3">#REF!</definedName>
    <definedName name="репнреп" localSheetId="4">#REF!</definedName>
    <definedName name="репнреп">#REF!</definedName>
    <definedName name="ро" localSheetId="1">#REF!</definedName>
    <definedName name="ро" localSheetId="3">#REF!</definedName>
    <definedName name="ро" localSheetId="4">#REF!</definedName>
    <definedName name="ро">#REF!</definedName>
    <definedName name="рон" localSheetId="1">#REF!</definedName>
    <definedName name="рон" localSheetId="3">#REF!</definedName>
    <definedName name="рон" localSheetId="4">#REF!</definedName>
    <definedName name="рон">#REF!</definedName>
    <definedName name="рооапи" localSheetId="1">#REF!</definedName>
    <definedName name="рооапи" localSheetId="3">#REF!</definedName>
    <definedName name="рооапи" localSheetId="4">#REF!</definedName>
    <definedName name="рооапи">#REF!</definedName>
    <definedName name="ротп" localSheetId="1">#REF!</definedName>
    <definedName name="ротп" localSheetId="3">#REF!</definedName>
    <definedName name="ротп" localSheetId="4">#REF!</definedName>
    <definedName name="ротп">#REF!</definedName>
    <definedName name="ротпр" localSheetId="1">#REF!</definedName>
    <definedName name="ротпр" localSheetId="3">#REF!</definedName>
    <definedName name="ротпр" localSheetId="4">#REF!</definedName>
    <definedName name="ротпр">#REF!</definedName>
    <definedName name="роьлро" localSheetId="1">#REF!</definedName>
    <definedName name="роьлро" localSheetId="3">#REF!</definedName>
    <definedName name="роьлро" localSheetId="4">#REF!</definedName>
    <definedName name="роьлро">#REF!</definedName>
    <definedName name="роьрол" localSheetId="1">#REF!</definedName>
    <definedName name="роьрол" localSheetId="3">#REF!</definedName>
    <definedName name="роьрол" localSheetId="4">#REF!</definedName>
    <definedName name="роьрол">#REF!</definedName>
    <definedName name="роьтпрт" localSheetId="1">#REF!</definedName>
    <definedName name="роьтпрт" localSheetId="3">#REF!</definedName>
    <definedName name="роьтпрт" localSheetId="4">#REF!</definedName>
    <definedName name="роьтпрт">#REF!</definedName>
    <definedName name="РПРА" localSheetId="1">#REF!</definedName>
    <definedName name="РПРА" localSheetId="3">#REF!</definedName>
    <definedName name="РПРА" localSheetId="4">#REF!</definedName>
    <definedName name="РПРА">#REF!</definedName>
    <definedName name="рпры" localSheetId="1">#REF!</definedName>
    <definedName name="рпры" localSheetId="3">#REF!</definedName>
    <definedName name="рпры" localSheetId="4">#REF!</definedName>
    <definedName name="рпры">#REF!</definedName>
    <definedName name="ррррррррррр" localSheetId="1">#REF!</definedName>
    <definedName name="ррррррррррр" localSheetId="3">#REF!</definedName>
    <definedName name="ррррррррррр" localSheetId="4">#REF!</definedName>
    <definedName name="ррррррррррр">#REF!</definedName>
    <definedName name="ртпр" localSheetId="1">#REF!</definedName>
    <definedName name="ртпр" localSheetId="3">#REF!</definedName>
    <definedName name="ртпр" localSheetId="4">#REF!</definedName>
    <definedName name="ртпр">#REF!</definedName>
    <definedName name="Специфика">[4]ЭКРБ!$A$1:$A$65</definedName>
    <definedName name="Способ">'[4]Способ закупки'!$A$1:$A$11</definedName>
    <definedName name="стра" localSheetId="1">#REF!</definedName>
    <definedName name="стра" localSheetId="3">#REF!</definedName>
    <definedName name="стра" localSheetId="4">#REF!</definedName>
    <definedName name="стра">#REF!</definedName>
    <definedName name="т123" localSheetId="1">#REF!</definedName>
    <definedName name="т123" localSheetId="3">#REF!</definedName>
    <definedName name="т123" localSheetId="4">#REF!</definedName>
    <definedName name="т123">#REF!</definedName>
    <definedName name="Тип_пункта">'[5]Тип пункта плана'!$A$1:$A$3</definedName>
    <definedName name="Товар">[6]ОКЕИ!$A$2:$A$535</definedName>
    <definedName name="тпгеа" localSheetId="1">#REF!</definedName>
    <definedName name="тпгеа" localSheetId="3">#REF!</definedName>
    <definedName name="тпгеа" localSheetId="4">#REF!</definedName>
    <definedName name="тпгеа">#REF!</definedName>
    <definedName name="ттоо" localSheetId="1">[2]_2!#REF!</definedName>
    <definedName name="ттоо" localSheetId="3">[2]_2!#REF!</definedName>
    <definedName name="ттоо" localSheetId="4">[2]_2!#REF!</definedName>
    <definedName name="ттоо">[2]_2!#REF!</definedName>
    <definedName name="ТХ" localSheetId="1">#REF!</definedName>
    <definedName name="ТХ" localSheetId="3">#REF!</definedName>
    <definedName name="ТХ" localSheetId="4">#REF!</definedName>
    <definedName name="ТХ">#REF!</definedName>
    <definedName name="у" localSheetId="1">#REF!</definedName>
    <definedName name="у" localSheetId="3">#REF!</definedName>
    <definedName name="у" localSheetId="4">#REF!</definedName>
    <definedName name="у">#REF!</definedName>
    <definedName name="УАЗ" localSheetId="1">#REF!</definedName>
    <definedName name="УАЗ" localSheetId="3">#REF!</definedName>
    <definedName name="УАЗ" localSheetId="4">#REF!</definedName>
    <definedName name="УАЗ">#REF!</definedName>
    <definedName name="укап" localSheetId="1">#REF!</definedName>
    <definedName name="укап" localSheetId="3">#REF!</definedName>
    <definedName name="укап" localSheetId="4">#REF!</definedName>
    <definedName name="укап">#REF!</definedName>
    <definedName name="укаук" localSheetId="1">#REF!</definedName>
    <definedName name="укаук" localSheetId="3">#REF!</definedName>
    <definedName name="укаук" localSheetId="4">#REF!</definedName>
    <definedName name="укаук">#REF!</definedName>
    <definedName name="укаука" localSheetId="1">#REF!</definedName>
    <definedName name="укаука" localSheetId="3">#REF!</definedName>
    <definedName name="укаука" localSheetId="4">#REF!</definedName>
    <definedName name="укаука">#REF!</definedName>
    <definedName name="укацук" localSheetId="1">#REF!</definedName>
    <definedName name="укацук" localSheetId="3">#REF!</definedName>
    <definedName name="укацук" localSheetId="4">#REF!</definedName>
    <definedName name="укацук">#REF!</definedName>
    <definedName name="УМЗ" localSheetId="1">#REF!</definedName>
    <definedName name="УМЗ" localSheetId="3">#REF!</definedName>
    <definedName name="УМЗ" localSheetId="4">#REF!</definedName>
    <definedName name="УМЗ">#REF!</definedName>
    <definedName name="Услуга" localSheetId="1">#REF!</definedName>
    <definedName name="Услуга" localSheetId="3">#REF!</definedName>
    <definedName name="Услуга" localSheetId="4">#REF!</definedName>
    <definedName name="Услуга">#REF!</definedName>
    <definedName name="ФВП" localSheetId="1">#REF!</definedName>
    <definedName name="ФВП" localSheetId="3">#REF!</definedName>
    <definedName name="ФВП" localSheetId="4">#REF!</definedName>
    <definedName name="ФВП">#REF!</definedName>
    <definedName name="фву" localSheetId="1">#REF!</definedName>
    <definedName name="фву" localSheetId="3">#REF!</definedName>
    <definedName name="фву" localSheetId="4">#REF!</definedName>
    <definedName name="фву">#REF!</definedName>
    <definedName name="Фонды">[5]Фонд!$A$1:$A$4</definedName>
    <definedName name="фук" localSheetId="1">#REF!</definedName>
    <definedName name="фук" localSheetId="3">#REF!</definedName>
    <definedName name="фук" localSheetId="4">#REF!</definedName>
    <definedName name="фук">#REF!</definedName>
    <definedName name="фывфв" localSheetId="1">#REF!</definedName>
    <definedName name="фывфв" localSheetId="3">#REF!</definedName>
    <definedName name="фывфв" localSheetId="4">#REF!</definedName>
    <definedName name="фывфв">#REF!</definedName>
    <definedName name="фывфы" localSheetId="1">#REF!</definedName>
    <definedName name="фывфы" localSheetId="3">#REF!</definedName>
    <definedName name="фывфы" localSheetId="4">#REF!</definedName>
    <definedName name="фывфы">#REF!</definedName>
    <definedName name="фыЫ" localSheetId="1">#REF!</definedName>
    <definedName name="фыЫ" localSheetId="3">#REF!</definedName>
    <definedName name="фыЫ" localSheetId="4">#REF!</definedName>
    <definedName name="фыЫ">#REF!</definedName>
    <definedName name="ХАС" localSheetId="1">#REF!</definedName>
    <definedName name="ХАС" localSheetId="3">#REF!</definedName>
    <definedName name="ХАС" localSheetId="4">#REF!</definedName>
    <definedName name="ХАС">#REF!</definedName>
    <definedName name="ХС" localSheetId="1">#REF!</definedName>
    <definedName name="ХС" localSheetId="3">#REF!</definedName>
    <definedName name="ХС" localSheetId="4">#REF!</definedName>
    <definedName name="ХС">#REF!</definedName>
    <definedName name="ц" localSheetId="1">#REF!</definedName>
    <definedName name="ц" localSheetId="3">#REF!</definedName>
    <definedName name="ц" localSheetId="4">#REF!</definedName>
    <definedName name="ц">#REF!</definedName>
    <definedName name="цувц" localSheetId="1">#REF!</definedName>
    <definedName name="цувц" localSheetId="3">#REF!</definedName>
    <definedName name="цувц" localSheetId="4">#REF!</definedName>
    <definedName name="цувц">#REF!</definedName>
    <definedName name="цук" localSheetId="1">#REF!</definedName>
    <definedName name="цук" localSheetId="3">#REF!</definedName>
    <definedName name="цук" localSheetId="4">#REF!</definedName>
    <definedName name="цук">#REF!</definedName>
    <definedName name="цуук" localSheetId="1">#REF!</definedName>
    <definedName name="цуук" localSheetId="3">#REF!</definedName>
    <definedName name="цуук" localSheetId="4">#REF!</definedName>
    <definedName name="цуук">#REF!</definedName>
    <definedName name="цыфувак" localSheetId="1">#REF!</definedName>
    <definedName name="цыфувак" localSheetId="3">#REF!</definedName>
    <definedName name="цыфувак" localSheetId="4">#REF!</definedName>
    <definedName name="цыфувак">#REF!</definedName>
    <definedName name="чваыва" localSheetId="1">#REF!</definedName>
    <definedName name="чваыва" localSheetId="3">#REF!</definedName>
    <definedName name="чваыва" localSheetId="4">#REF!</definedName>
    <definedName name="чваыва">#REF!</definedName>
    <definedName name="чмачвамя" localSheetId="1">#REF!</definedName>
    <definedName name="чмачвамя" localSheetId="3">#REF!</definedName>
    <definedName name="чмачвамя" localSheetId="4">#REF!</definedName>
    <definedName name="чмачвамя">#REF!</definedName>
    <definedName name="чс" localSheetId="1">#REF!</definedName>
    <definedName name="чс" localSheetId="3">#REF!</definedName>
    <definedName name="чс" localSheetId="4">#REF!</definedName>
    <definedName name="чс">#REF!</definedName>
    <definedName name="ччччччччч" localSheetId="1">#REF!</definedName>
    <definedName name="ччччччччч" localSheetId="3">#REF!</definedName>
    <definedName name="ччччччччч" localSheetId="4">#REF!</definedName>
    <definedName name="ччччччччч">#REF!</definedName>
    <definedName name="чччччччччччч" localSheetId="1">#REF!</definedName>
    <definedName name="чччччччччччч" localSheetId="3">#REF!</definedName>
    <definedName name="чччччччччччч" localSheetId="4">#REF!</definedName>
    <definedName name="чччччччччччч">#REF!</definedName>
    <definedName name="шгшнгш" localSheetId="1">#REF!</definedName>
    <definedName name="шгшнгш" localSheetId="3">#REF!</definedName>
    <definedName name="шгшнгш" localSheetId="4">#REF!</definedName>
    <definedName name="шгшнгш">#REF!</definedName>
    <definedName name="Шкода" localSheetId="1">#REF!</definedName>
    <definedName name="Шкода" localSheetId="3">#REF!</definedName>
    <definedName name="Шкода" localSheetId="4">#REF!</definedName>
    <definedName name="Шкода">#REF!</definedName>
    <definedName name="шлгошл" localSheetId="1">#REF!</definedName>
    <definedName name="шлгошл" localSheetId="3">#REF!</definedName>
    <definedName name="шлгошл" localSheetId="4">#REF!</definedName>
    <definedName name="шлгошл">#REF!</definedName>
    <definedName name="шлгш" localSheetId="1">#REF!</definedName>
    <definedName name="шлгш" localSheetId="3">#REF!</definedName>
    <definedName name="шлгш" localSheetId="4">#REF!</definedName>
    <definedName name="шлгш">#REF!</definedName>
    <definedName name="шлолорлор" localSheetId="1">#REF!</definedName>
    <definedName name="шлолорлор" localSheetId="3">#REF!</definedName>
    <definedName name="шлолорлор" localSheetId="4">#REF!</definedName>
    <definedName name="шлолорлор">#REF!</definedName>
    <definedName name="шшшшшшшшшш" localSheetId="1">#REF!</definedName>
    <definedName name="шшшшшшшшшш" localSheetId="3">#REF!</definedName>
    <definedName name="шшшшшшшшшш" localSheetId="4">#REF!</definedName>
    <definedName name="шшшшшшшшшш">#REF!</definedName>
    <definedName name="щзшщ" localSheetId="1">#REF!</definedName>
    <definedName name="щзшщ" localSheetId="3">#REF!</definedName>
    <definedName name="щзшщ" localSheetId="4">#REF!</definedName>
    <definedName name="щзшщ">#REF!</definedName>
    <definedName name="ъ" localSheetId="1">#REF!</definedName>
    <definedName name="ъ" localSheetId="3">#REF!</definedName>
    <definedName name="ъ" localSheetId="4">#REF!</definedName>
    <definedName name="ъ">#REF!</definedName>
    <definedName name="ЫАЫАЫ" localSheetId="1">#REF!</definedName>
    <definedName name="ЫАЫАЫ" localSheetId="3">#REF!</definedName>
    <definedName name="ЫАЫАЫ" localSheetId="4">#REF!</definedName>
    <definedName name="ЫАЫАЫ">#REF!</definedName>
    <definedName name="ыаыв" localSheetId="1">#REF!</definedName>
    <definedName name="ыаыв" localSheetId="3">#REF!</definedName>
    <definedName name="ыаыв" localSheetId="4">#REF!</definedName>
    <definedName name="ыаыв">#REF!</definedName>
    <definedName name="ыва" localSheetId="1">#REF!</definedName>
    <definedName name="ыва" localSheetId="3">#REF!</definedName>
    <definedName name="ыва" localSheetId="4">#REF!</definedName>
    <definedName name="ыва">#REF!</definedName>
    <definedName name="ывыв" localSheetId="1">#REF!</definedName>
    <definedName name="ывыв" localSheetId="3">#REF!</definedName>
    <definedName name="ывыв" localSheetId="4">#REF!</definedName>
    <definedName name="ывыв">#REF!</definedName>
    <definedName name="ыу" localSheetId="1">#REF!</definedName>
    <definedName name="ыу" localSheetId="3">#REF!</definedName>
    <definedName name="ыу" localSheetId="4">#REF!</definedName>
    <definedName name="ыу">#REF!</definedName>
    <definedName name="ыы" localSheetId="1">#REF!</definedName>
    <definedName name="ыы" localSheetId="3">#REF!</definedName>
    <definedName name="ыы" localSheetId="4">#REF!</definedName>
    <definedName name="ыы">#REF!</definedName>
    <definedName name="ь" localSheetId="1">#REF!</definedName>
    <definedName name="ь" localSheetId="3">#REF!</definedName>
    <definedName name="ь" localSheetId="4">#REF!</definedName>
    <definedName name="ь">#REF!</definedName>
    <definedName name="ьор" localSheetId="1">#REF!</definedName>
    <definedName name="ьор" localSheetId="3">#REF!</definedName>
    <definedName name="ьор" localSheetId="4">#REF!</definedName>
    <definedName name="ьор">#REF!</definedName>
    <definedName name="ьпсав" localSheetId="1">#REF!</definedName>
    <definedName name="ьпсав" localSheetId="3">#REF!</definedName>
    <definedName name="ьпсав" localSheetId="4">#REF!</definedName>
    <definedName name="ьпсав">#REF!</definedName>
    <definedName name="ЬРОЬ" localSheetId="1">#REF!</definedName>
    <definedName name="ЬРОЬ" localSheetId="3">#REF!</definedName>
    <definedName name="ЬРОЬ" localSheetId="4">#REF!</definedName>
    <definedName name="ЬРОЬ">#REF!</definedName>
    <definedName name="э" localSheetId="1">#REF!</definedName>
    <definedName name="э" localSheetId="3">#REF!</definedName>
    <definedName name="э" localSheetId="4">#REF!</definedName>
    <definedName name="э">#REF!</definedName>
    <definedName name="юдж" localSheetId="1">#REF!</definedName>
    <definedName name="юдж" localSheetId="3">#REF!</definedName>
    <definedName name="юдж" localSheetId="4">#REF!</definedName>
    <definedName name="юдж">#REF!</definedName>
    <definedName name="я" localSheetId="1">#REF!</definedName>
    <definedName name="я" localSheetId="3">#REF!</definedName>
    <definedName name="я" localSheetId="4">#REF!</definedName>
    <definedName name="я">#REF!</definedName>
    <definedName name="яис" localSheetId="1">#REF!</definedName>
    <definedName name="яис" localSheetId="3">#REF!</definedName>
    <definedName name="яис" localSheetId="4">#REF!</definedName>
    <definedName name="яис">#REF!</definedName>
    <definedName name="ячя" localSheetId="1">#REF!</definedName>
    <definedName name="ячя" localSheetId="3">#REF!</definedName>
    <definedName name="ячя" localSheetId="4">#REF!</definedName>
    <definedName name="ячя">#REF!</definedName>
    <definedName name="ячЯч" localSheetId="1">#REF!</definedName>
    <definedName name="ячЯч" localSheetId="3">#REF!</definedName>
    <definedName name="ячЯч" localSheetId="4">#REF!</definedName>
    <definedName name="ячЯч">#REF!</definedName>
    <definedName name="яяяяяяя" localSheetId="1">#REF!</definedName>
    <definedName name="яяяяяяя" localSheetId="3">#REF!</definedName>
    <definedName name="яяяяяяя" localSheetId="4">#REF!</definedName>
    <definedName name="яяяяяяя">#REF!</definedName>
    <definedName name="яяяяяяяяяяя" localSheetId="1">#REF!</definedName>
    <definedName name="яяяяяяяяяяя" localSheetId="3">#REF!</definedName>
    <definedName name="яяяяяяяяяяя" localSheetId="4">#REF!</definedName>
    <definedName name="яяяяяяяяяяя">#REF!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71" l="1"/>
  <c r="G7" i="71" l="1"/>
  <c r="MU9" i="67"/>
  <c r="MU18" i="67"/>
  <c r="MU26" i="67" l="1"/>
  <c r="MU17" i="67"/>
  <c r="NA43" i="67" l="1"/>
  <c r="NS43" i="67" s="1"/>
  <c r="NA49" i="67"/>
  <c r="I213" i="68"/>
  <c r="K213" i="68" s="1"/>
  <c r="L213" i="68" s="1"/>
  <c r="E213" i="68"/>
  <c r="I212" i="68"/>
  <c r="E212" i="68"/>
  <c r="I211" i="68"/>
  <c r="H210" i="68"/>
  <c r="I210" i="68" s="1"/>
  <c r="E210" i="68"/>
  <c r="I209" i="68"/>
  <c r="E209" i="68"/>
  <c r="I208" i="68"/>
  <c r="K208" i="68" s="1"/>
  <c r="L208" i="68" s="1"/>
  <c r="E208" i="68"/>
  <c r="I207" i="68"/>
  <c r="K207" i="68" s="1"/>
  <c r="L207" i="68" s="1"/>
  <c r="E207" i="68"/>
  <c r="H205" i="68"/>
  <c r="G205" i="68"/>
  <c r="G191" i="68" s="1"/>
  <c r="F205" i="68"/>
  <c r="F191" i="68" s="1"/>
  <c r="D205" i="68"/>
  <c r="D191" i="68" s="1"/>
  <c r="C205" i="68"/>
  <c r="C191" i="68" s="1"/>
  <c r="I204" i="68"/>
  <c r="K204" i="68" s="1"/>
  <c r="L204" i="68" s="1"/>
  <c r="E204" i="68"/>
  <c r="F203" i="68"/>
  <c r="I203" i="68" s="1"/>
  <c r="E203" i="68"/>
  <c r="I202" i="68"/>
  <c r="E202" i="68"/>
  <c r="I201" i="68"/>
  <c r="E201" i="68"/>
  <c r="I200" i="68"/>
  <c r="K200" i="68" s="1"/>
  <c r="L200" i="68" s="1"/>
  <c r="E200" i="68"/>
  <c r="I199" i="68"/>
  <c r="E199" i="68"/>
  <c r="I198" i="68"/>
  <c r="K198" i="68" s="1"/>
  <c r="L198" i="68" s="1"/>
  <c r="E198" i="68"/>
  <c r="I197" i="68"/>
  <c r="E197" i="68"/>
  <c r="I196" i="68"/>
  <c r="K196" i="68" s="1"/>
  <c r="L196" i="68" s="1"/>
  <c r="E196" i="68"/>
  <c r="I195" i="68"/>
  <c r="E195" i="68"/>
  <c r="I194" i="68"/>
  <c r="E194" i="68"/>
  <c r="I193" i="68"/>
  <c r="K193" i="68" s="1"/>
  <c r="L193" i="68" s="1"/>
  <c r="E193" i="68"/>
  <c r="I192" i="68"/>
  <c r="K192" i="68" s="1"/>
  <c r="E192" i="68"/>
  <c r="I190" i="68"/>
  <c r="K190" i="68" s="1"/>
  <c r="E190" i="68"/>
  <c r="I189" i="68"/>
  <c r="K189" i="68" s="1"/>
  <c r="E189" i="68"/>
  <c r="G188" i="68"/>
  <c r="F188" i="68"/>
  <c r="D188" i="68"/>
  <c r="C188" i="68"/>
  <c r="H191" i="68" l="1"/>
  <c r="H214" i="68" s="1"/>
  <c r="E188" i="68"/>
  <c r="J209" i="68"/>
  <c r="G214" i="68"/>
  <c r="K209" i="68"/>
  <c r="L209" i="68" s="1"/>
  <c r="J193" i="68"/>
  <c r="F214" i="68"/>
  <c r="J196" i="68"/>
  <c r="C214" i="68"/>
  <c r="J212" i="68"/>
  <c r="I205" i="68"/>
  <c r="I191" i="68" s="1"/>
  <c r="D214" i="68"/>
  <c r="E205" i="68"/>
  <c r="E191" i="68" s="1"/>
  <c r="L192" i="68"/>
  <c r="K210" i="68"/>
  <c r="L210" i="68" s="1"/>
  <c r="J210" i="68"/>
  <c r="K188" i="68"/>
  <c r="J190" i="68"/>
  <c r="J194" i="68"/>
  <c r="J207" i="68"/>
  <c r="K194" i="68"/>
  <c r="I188" i="68"/>
  <c r="J188" i="68" s="1"/>
  <c r="J192" i="68"/>
  <c r="J198" i="68"/>
  <c r="J213" i="68"/>
  <c r="J208" i="68"/>
  <c r="J189" i="68"/>
  <c r="J211" i="68"/>
  <c r="K211" i="68" s="1"/>
  <c r="L211" i="68" s="1"/>
  <c r="J200" i="68"/>
  <c r="J204" i="68"/>
  <c r="E214" i="68" l="1"/>
  <c r="J205" i="68"/>
  <c r="K205" i="68"/>
  <c r="L194" i="68"/>
  <c r="L188" i="68"/>
  <c r="J191" i="68"/>
  <c r="I214" i="68"/>
  <c r="J214" i="68" s="1"/>
  <c r="L205" i="68" l="1"/>
  <c r="L191" i="68" s="1"/>
  <c r="L214" i="68" s="1"/>
  <c r="K191" i="68"/>
  <c r="K214" i="68" s="1"/>
  <c r="NB46" i="67" l="1"/>
  <c r="MZ46" i="67" s="1"/>
  <c r="E44" i="67"/>
  <c r="H44" i="67"/>
  <c r="I44" i="67"/>
  <c r="N44" i="67"/>
  <c r="O44" i="67"/>
  <c r="V44" i="67"/>
  <c r="W44" i="67"/>
  <c r="X44" i="67"/>
  <c r="Y44" i="67"/>
  <c r="Z44" i="67"/>
  <c r="AA44" i="67"/>
  <c r="AH44" i="67"/>
  <c r="AI44" i="67"/>
  <c r="AJ44" i="67"/>
  <c r="AK44" i="67"/>
  <c r="AL44" i="67"/>
  <c r="AM44" i="67"/>
  <c r="AS44" i="67"/>
  <c r="AU44" i="67"/>
  <c r="AX44" i="67"/>
  <c r="AY44" i="67"/>
  <c r="BG44" i="67"/>
  <c r="BH44" i="67"/>
  <c r="BI44" i="67"/>
  <c r="BJ44" i="67"/>
  <c r="BK44" i="67"/>
  <c r="BM44" i="67"/>
  <c r="BN44" i="67"/>
  <c r="BO44" i="67"/>
  <c r="BP44" i="67"/>
  <c r="BQ44" i="67"/>
  <c r="BS44" i="67"/>
  <c r="BT44" i="67"/>
  <c r="BU44" i="67"/>
  <c r="BV44" i="67"/>
  <c r="BW44" i="67"/>
  <c r="CQ44" i="67"/>
  <c r="CS44" i="67"/>
  <c r="CT44" i="67"/>
  <c r="CU44" i="67"/>
  <c r="DD44" i="67"/>
  <c r="DE44" i="67"/>
  <c r="DF44" i="67"/>
  <c r="DG44" i="67"/>
  <c r="DO44" i="67"/>
  <c r="DP44" i="67"/>
  <c r="DQ44" i="67"/>
  <c r="DR44" i="67"/>
  <c r="DS44" i="67"/>
  <c r="EB44" i="67"/>
  <c r="EC44" i="67"/>
  <c r="ED44" i="67"/>
  <c r="EE44" i="67"/>
  <c r="EK44" i="67"/>
  <c r="EM44" i="67"/>
  <c r="EN44" i="67"/>
  <c r="EO44" i="67"/>
  <c r="EP44" i="67"/>
  <c r="EQ44" i="67"/>
  <c r="ES44" i="67"/>
  <c r="ET44" i="67"/>
  <c r="EU44" i="67"/>
  <c r="EV44" i="67"/>
  <c r="EW44" i="67"/>
  <c r="FE44" i="67"/>
  <c r="FG44" i="67"/>
  <c r="FH44" i="67"/>
  <c r="FI44" i="67"/>
  <c r="FM44" i="67"/>
  <c r="FN44" i="67"/>
  <c r="FO44" i="67"/>
  <c r="FW44" i="67"/>
  <c r="FY44" i="67"/>
  <c r="FZ44" i="67"/>
  <c r="GA44" i="67"/>
  <c r="GC44" i="67"/>
  <c r="GE44" i="67"/>
  <c r="GF44" i="67"/>
  <c r="GG44" i="67"/>
  <c r="GO44" i="67"/>
  <c r="GQ44" i="67"/>
  <c r="GR44" i="67"/>
  <c r="GS44" i="67"/>
  <c r="GU44" i="67"/>
  <c r="GW44" i="67"/>
  <c r="GX44" i="67"/>
  <c r="GY44" i="67"/>
  <c r="HF44" i="67"/>
  <c r="HG44" i="67"/>
  <c r="HH44" i="67"/>
  <c r="HI44" i="67"/>
  <c r="HJ44" i="67"/>
  <c r="HK44" i="67"/>
  <c r="HL44" i="67"/>
  <c r="HM44" i="67"/>
  <c r="HN44" i="67"/>
  <c r="HO44" i="67"/>
  <c r="HP44" i="67"/>
  <c r="HQ44" i="67"/>
  <c r="HR44" i="67"/>
  <c r="HS44" i="67"/>
  <c r="HT44" i="67"/>
  <c r="HU44" i="67"/>
  <c r="HV44" i="67"/>
  <c r="HW44" i="67"/>
  <c r="HX44" i="67"/>
  <c r="HY44" i="67"/>
  <c r="HZ44" i="67"/>
  <c r="IA44" i="67"/>
  <c r="IB44" i="67"/>
  <c r="IC44" i="67"/>
  <c r="IK44" i="67"/>
  <c r="IL44" i="67"/>
  <c r="IM44" i="67"/>
  <c r="IN44" i="67"/>
  <c r="IO44" i="67"/>
  <c r="IQ44" i="67"/>
  <c r="IS44" i="67"/>
  <c r="IT44" i="67"/>
  <c r="IU44" i="67"/>
  <c r="JC44" i="67"/>
  <c r="JD44" i="67"/>
  <c r="JE44" i="67"/>
  <c r="JF44" i="67"/>
  <c r="JG44" i="67"/>
  <c r="JK44" i="67"/>
  <c r="JL44" i="67"/>
  <c r="JM44" i="67"/>
  <c r="JU44" i="67"/>
  <c r="JV44" i="67"/>
  <c r="JW44" i="67"/>
  <c r="JX44" i="67"/>
  <c r="JY44" i="67"/>
  <c r="KG44" i="67"/>
  <c r="KH44" i="67"/>
  <c r="KI44" i="67"/>
  <c r="KJ44" i="67"/>
  <c r="KK44" i="67"/>
  <c r="KO44" i="67"/>
  <c r="KP44" i="67"/>
  <c r="KQ44" i="67"/>
  <c r="KY44" i="67"/>
  <c r="KZ44" i="67"/>
  <c r="LA44" i="67"/>
  <c r="LB44" i="67"/>
  <c r="LC44" i="67"/>
  <c r="LE44" i="67"/>
  <c r="LG44" i="67"/>
  <c r="LH44" i="67"/>
  <c r="LI44" i="67"/>
  <c r="LQ44" i="67"/>
  <c r="LR44" i="67"/>
  <c r="LS44" i="67"/>
  <c r="LT44" i="67"/>
  <c r="LU44" i="67"/>
  <c r="MC44" i="67"/>
  <c r="MD44" i="67"/>
  <c r="ME44" i="67"/>
  <c r="MF44" i="67"/>
  <c r="MG44" i="67"/>
  <c r="MI44" i="67"/>
  <c r="MK44" i="67"/>
  <c r="ML44" i="67"/>
  <c r="MM44" i="67"/>
  <c r="NS23" i="67"/>
  <c r="NM23" i="67"/>
  <c r="NG23" i="67"/>
  <c r="NA23" i="67"/>
  <c r="MV47" i="67" l="1"/>
  <c r="NA47" i="67" s="1"/>
  <c r="MY43" i="67"/>
  <c r="MX43" i="67"/>
  <c r="MW43" i="67"/>
  <c r="NN42" i="67"/>
  <c r="NL42" i="67" s="1"/>
  <c r="NF42" i="67"/>
  <c r="MV42" i="67"/>
  <c r="NN41" i="67"/>
  <c r="NL41" i="67" s="1"/>
  <c r="NF41" i="67"/>
  <c r="MV41" i="67"/>
  <c r="MT41" i="67" s="1"/>
  <c r="NN40" i="67"/>
  <c r="NL40" i="67" s="1"/>
  <c r="NF40" i="67"/>
  <c r="MV40" i="67"/>
  <c r="MT40" i="67" s="1"/>
  <c r="NN39" i="67"/>
  <c r="NL39" i="67" s="1"/>
  <c r="NF39" i="67"/>
  <c r="MV39" i="67"/>
  <c r="MT39" i="67" s="1"/>
  <c r="NN38" i="67"/>
  <c r="NL38" i="67" s="1"/>
  <c r="NF38" i="67"/>
  <c r="MV38" i="67"/>
  <c r="MT38" i="67" s="1"/>
  <c r="NN37" i="67"/>
  <c r="NL37" i="67" s="1"/>
  <c r="NF37" i="67"/>
  <c r="MV37" i="67"/>
  <c r="MT37" i="67" s="1"/>
  <c r="NN36" i="67"/>
  <c r="NL36" i="67" s="1"/>
  <c r="NF36" i="67"/>
  <c r="MV36" i="67"/>
  <c r="MT36" i="67" s="1"/>
  <c r="NN35" i="67"/>
  <c r="NL35" i="67" s="1"/>
  <c r="NF35" i="67"/>
  <c r="MV35" i="67"/>
  <c r="MT35" i="67" s="1"/>
  <c r="NN34" i="67"/>
  <c r="NL34" i="67" s="1"/>
  <c r="NF34" i="67"/>
  <c r="MV34" i="67"/>
  <c r="MT34" i="67" s="1"/>
  <c r="NN33" i="67"/>
  <c r="NL33" i="67" s="1"/>
  <c r="NF33" i="67"/>
  <c r="MV33" i="67"/>
  <c r="MT33" i="67" s="1"/>
  <c r="NN32" i="67"/>
  <c r="NL32" i="67" s="1"/>
  <c r="NF32" i="67"/>
  <c r="MV32" i="67"/>
  <c r="MT32" i="67" s="1"/>
  <c r="NN31" i="67"/>
  <c r="NL31" i="67" s="1"/>
  <c r="NF31" i="67"/>
  <c r="MV31" i="67"/>
  <c r="MU31" i="67"/>
  <c r="NN30" i="67"/>
  <c r="NL30" i="67" s="1"/>
  <c r="NF30" i="67"/>
  <c r="MV30" i="67"/>
  <c r="MU30" i="67"/>
  <c r="NN29" i="67"/>
  <c r="NL29" i="67" s="1"/>
  <c r="NF29" i="67"/>
  <c r="MV29" i="67"/>
  <c r="MT29" i="67" s="1"/>
  <c r="NN28" i="67"/>
  <c r="NL28" i="67" s="1"/>
  <c r="NF28" i="67"/>
  <c r="MV28" i="67"/>
  <c r="MT28" i="67" s="1"/>
  <c r="NN27" i="67"/>
  <c r="NL27" i="67" s="1"/>
  <c r="NF27" i="67"/>
  <c r="MV27" i="67"/>
  <c r="MT27" i="67" s="1"/>
  <c r="NN26" i="67"/>
  <c r="NF26" i="67"/>
  <c r="MV26" i="67"/>
  <c r="NQ19" i="67"/>
  <c r="NK19" i="67"/>
  <c r="MY19" i="67"/>
  <c r="MX19" i="67"/>
  <c r="MW19" i="67"/>
  <c r="NN18" i="67"/>
  <c r="NH18" i="67"/>
  <c r="NF18" i="67" s="1"/>
  <c r="MV18" i="67"/>
  <c r="NN17" i="67"/>
  <c r="NL17" i="67" s="1"/>
  <c r="NH17" i="67"/>
  <c r="NF17" i="67" s="1"/>
  <c r="MV17" i="67"/>
  <c r="MT17" i="67" s="1"/>
  <c r="NJ16" i="67"/>
  <c r="NI16" i="67"/>
  <c r="MV16" i="67"/>
  <c r="MV15" i="67"/>
  <c r="MT15" i="67" s="1"/>
  <c r="NN14" i="67"/>
  <c r="NL14" i="67" s="1"/>
  <c r="NH14" i="67"/>
  <c r="NF14" i="67" s="1"/>
  <c r="MV14" i="67"/>
  <c r="MT14" i="67" s="1"/>
  <c r="NN13" i="67"/>
  <c r="NL13" i="67" s="1"/>
  <c r="NH13" i="67"/>
  <c r="NF13" i="67" s="1"/>
  <c r="MV13" i="67"/>
  <c r="MT13" i="67" s="1"/>
  <c r="NN12" i="67"/>
  <c r="NL12" i="67" s="1"/>
  <c r="NH12" i="67"/>
  <c r="NF12" i="67" s="1"/>
  <c r="MV12" i="67"/>
  <c r="MT12" i="67" s="1"/>
  <c r="NN11" i="67"/>
  <c r="NL11" i="67" s="1"/>
  <c r="NH11" i="67"/>
  <c r="NF11" i="67" s="1"/>
  <c r="MV11" i="67"/>
  <c r="MT11" i="67" s="1"/>
  <c r="NP10" i="67"/>
  <c r="NO10" i="67"/>
  <c r="NM10" i="67"/>
  <c r="NJ10" i="67"/>
  <c r="MV10" i="67"/>
  <c r="MT10" i="67" s="1"/>
  <c r="NO9" i="67"/>
  <c r="NM9" i="67"/>
  <c r="MV9" i="67"/>
  <c r="MT9" i="67" s="1"/>
  <c r="MV8" i="67"/>
  <c r="MU8" i="67"/>
  <c r="NJ7" i="67"/>
  <c r="NI7" i="67"/>
  <c r="NG7" i="67"/>
  <c r="MV7" i="67"/>
  <c r="MH43" i="67"/>
  <c r="FQ48" i="67"/>
  <c r="GI48" i="67" s="1"/>
  <c r="FP48" i="67"/>
  <c r="GH48" i="67" s="1"/>
  <c r="MN46" i="67"/>
  <c r="LV46" i="67"/>
  <c r="LJ46" i="67"/>
  <c r="KR46" i="67"/>
  <c r="JZ46" i="67"/>
  <c r="JN46" i="67"/>
  <c r="IV46" i="67"/>
  <c r="ID46" i="67"/>
  <c r="GZ46" i="67"/>
  <c r="AS45" i="67"/>
  <c r="AS47" i="67" s="1"/>
  <c r="FO45" i="67"/>
  <c r="EK45" i="67"/>
  <c r="EK47" i="67" s="1"/>
  <c r="MJ42" i="67"/>
  <c r="MH42" i="67" s="1"/>
  <c r="MB42" i="67"/>
  <c r="LP42" i="67"/>
  <c r="LP44" i="67" s="1"/>
  <c r="LF42" i="67"/>
  <c r="LD42" i="67" s="1"/>
  <c r="KX42" i="67"/>
  <c r="KN42" i="67"/>
  <c r="KM42" i="67"/>
  <c r="KF42" i="67"/>
  <c r="KD42" i="67"/>
  <c r="KV42" i="67" s="1"/>
  <c r="LN42" i="67" s="1"/>
  <c r="LZ42" i="67" s="1"/>
  <c r="MR42" i="67" s="1"/>
  <c r="ND42" i="67" s="1"/>
  <c r="NV42" i="67" s="1"/>
  <c r="JT42" i="67"/>
  <c r="JT44" i="67" s="1"/>
  <c r="JJ42" i="67"/>
  <c r="JH42" i="67" s="1"/>
  <c r="JB42" i="67"/>
  <c r="JA42" i="67"/>
  <c r="JS42" i="67" s="1"/>
  <c r="KE42" i="67" s="1"/>
  <c r="KW42" i="67" s="1"/>
  <c r="LO42" i="67" s="1"/>
  <c r="MA42" i="67" s="1"/>
  <c r="MS42" i="67" s="1"/>
  <c r="NE42" i="67" s="1"/>
  <c r="NW42" i="67" s="1"/>
  <c r="IZ42" i="67"/>
  <c r="IY42" i="67"/>
  <c r="IY49" i="67" s="1"/>
  <c r="IW42" i="67"/>
  <c r="IW49" i="67" s="1"/>
  <c r="IR42" i="67"/>
  <c r="IP42" i="67" s="1"/>
  <c r="IJ42" i="67"/>
  <c r="IF42" i="67"/>
  <c r="ID42" i="67" s="1"/>
  <c r="GV42" i="67"/>
  <c r="GT42" i="67" s="1"/>
  <c r="GN42" i="67"/>
  <c r="GD42" i="67"/>
  <c r="GB42" i="67" s="1"/>
  <c r="FV42" i="67"/>
  <c r="FS42" i="67"/>
  <c r="GK42" i="67" s="1"/>
  <c r="HC42" i="67" s="1"/>
  <c r="FJ42" i="67"/>
  <c r="FD42" i="67"/>
  <c r="FC42" i="67"/>
  <c r="FU42" i="67" s="1"/>
  <c r="GM42" i="67" s="1"/>
  <c r="ER42" i="67"/>
  <c r="EL42" i="67"/>
  <c r="DA42" i="67"/>
  <c r="DM42" i="67" s="1"/>
  <c r="DY42" i="67" s="1"/>
  <c r="CZ42" i="67"/>
  <c r="DL42" i="67" s="1"/>
  <c r="DX42" i="67" s="1"/>
  <c r="EJ42" i="67" s="1"/>
  <c r="FB42" i="67" s="1"/>
  <c r="CY42" i="67"/>
  <c r="DK42" i="67" s="1"/>
  <c r="CR42" i="67"/>
  <c r="CL42" i="67"/>
  <c r="CI42" i="67"/>
  <c r="CH42" i="67"/>
  <c r="CG42" i="67"/>
  <c r="CF42" i="67"/>
  <c r="CC42" i="67"/>
  <c r="BZ42" i="67"/>
  <c r="BL42" i="67"/>
  <c r="AZ42" i="67"/>
  <c r="AN42" i="67"/>
  <c r="AD42" i="67"/>
  <c r="AB42" i="67" s="1"/>
  <c r="MJ41" i="67"/>
  <c r="MH41" i="67" s="1"/>
  <c r="MB41" i="67"/>
  <c r="LF41" i="67"/>
  <c r="LD41" i="67" s="1"/>
  <c r="KX41" i="67"/>
  <c r="KN41" i="67"/>
  <c r="KL41" i="67" s="1"/>
  <c r="KF41" i="67"/>
  <c r="JJ41" i="67"/>
  <c r="JH41" i="67" s="1"/>
  <c r="JB41" i="67"/>
  <c r="IR41" i="67"/>
  <c r="IP41" i="67" s="1"/>
  <c r="IJ41" i="67"/>
  <c r="II41" i="67"/>
  <c r="JA41" i="67" s="1"/>
  <c r="JS41" i="67" s="1"/>
  <c r="KE41" i="67" s="1"/>
  <c r="KW41" i="67" s="1"/>
  <c r="LO41" i="67" s="1"/>
  <c r="MA41" i="67" s="1"/>
  <c r="MS41" i="67" s="1"/>
  <c r="NE41" i="67" s="1"/>
  <c r="NW41" i="67" s="1"/>
  <c r="GV41" i="67"/>
  <c r="GT41" i="67" s="1"/>
  <c r="GP41" i="67"/>
  <c r="GN41" i="67" s="1"/>
  <c r="GD41" i="67"/>
  <c r="GB41" i="67" s="1"/>
  <c r="FX41" i="67"/>
  <c r="FV41" i="67" s="1"/>
  <c r="FL41" i="67"/>
  <c r="FJ41" i="67" s="1"/>
  <c r="FF41" i="67"/>
  <c r="FD41" i="67" s="1"/>
  <c r="FC41" i="67"/>
  <c r="FU41" i="67" s="1"/>
  <c r="GM41" i="67" s="1"/>
  <c r="ER41" i="67"/>
  <c r="EL41" i="67"/>
  <c r="DZ41" i="67"/>
  <c r="DN41" i="67"/>
  <c r="DB41" i="67"/>
  <c r="CI41" i="67"/>
  <c r="CH41" i="67"/>
  <c r="CG41" i="67"/>
  <c r="CF41" i="67"/>
  <c r="CE41" i="67"/>
  <c r="BL41" i="67"/>
  <c r="U41" i="67"/>
  <c r="BE41" i="67" s="1"/>
  <c r="T41" i="67"/>
  <c r="AF41" i="67" s="1"/>
  <c r="AR41" i="67" s="1"/>
  <c r="BD41" i="67" s="1"/>
  <c r="CB41" i="67" s="1"/>
  <c r="S41" i="67"/>
  <c r="AE41" i="67" s="1"/>
  <c r="AQ41" i="67" s="1"/>
  <c r="Q41" i="67"/>
  <c r="AC41" i="67" s="1"/>
  <c r="AO41" i="67" s="1"/>
  <c r="BA41" i="67" s="1"/>
  <c r="F41" i="67"/>
  <c r="R41" i="67" s="1"/>
  <c r="AD41" i="67" s="1"/>
  <c r="MJ40" i="67"/>
  <c r="MH40" i="67" s="1"/>
  <c r="MB40" i="67"/>
  <c r="LF40" i="67"/>
  <c r="LD40" i="67" s="1"/>
  <c r="KX40" i="67"/>
  <c r="KN40" i="67"/>
  <c r="KL40" i="67" s="1"/>
  <c r="KF40" i="67"/>
  <c r="JJ40" i="67"/>
  <c r="JH40" i="67" s="1"/>
  <c r="JB40" i="67"/>
  <c r="IR40" i="67"/>
  <c r="IP40" i="67" s="1"/>
  <c r="IJ40" i="67"/>
  <c r="II40" i="67"/>
  <c r="JA40" i="67" s="1"/>
  <c r="JS40" i="67" s="1"/>
  <c r="KE40" i="67" s="1"/>
  <c r="KW40" i="67" s="1"/>
  <c r="LO40" i="67" s="1"/>
  <c r="MA40" i="67" s="1"/>
  <c r="MS40" i="67" s="1"/>
  <c r="NE40" i="67" s="1"/>
  <c r="NW40" i="67" s="1"/>
  <c r="GV40" i="67"/>
  <c r="GT40" i="67" s="1"/>
  <c r="GP40" i="67"/>
  <c r="GN40" i="67" s="1"/>
  <c r="GD40" i="67"/>
  <c r="GB40" i="67" s="1"/>
  <c r="FX40" i="67"/>
  <c r="FV40" i="67" s="1"/>
  <c r="FL40" i="67"/>
  <c r="FJ40" i="67" s="1"/>
  <c r="FF40" i="67"/>
  <c r="FD40" i="67" s="1"/>
  <c r="FC40" i="67"/>
  <c r="FU40" i="67" s="1"/>
  <c r="GM40" i="67" s="1"/>
  <c r="ER40" i="67"/>
  <c r="EL40" i="67"/>
  <c r="DZ40" i="67"/>
  <c r="DN40" i="67"/>
  <c r="DB40" i="67"/>
  <c r="CI40" i="67"/>
  <c r="CH40" i="67"/>
  <c r="CG40" i="67"/>
  <c r="CF40" i="67"/>
  <c r="CE40" i="67"/>
  <c r="BL40" i="67"/>
  <c r="U40" i="67"/>
  <c r="AG40" i="67" s="1"/>
  <c r="T40" i="67"/>
  <c r="AF40" i="67" s="1"/>
  <c r="AR40" i="67" s="1"/>
  <c r="BD40" i="67" s="1"/>
  <c r="CB40" i="67" s="1"/>
  <c r="S40" i="67"/>
  <c r="AE40" i="67" s="1"/>
  <c r="AQ40" i="67" s="1"/>
  <c r="BC40" i="67" s="1"/>
  <c r="Q40" i="67"/>
  <c r="AC40" i="67" s="1"/>
  <c r="AO40" i="67" s="1"/>
  <c r="BA40" i="67" s="1"/>
  <c r="BY40" i="67" s="1"/>
  <c r="F40" i="67"/>
  <c r="D40" i="67" s="1"/>
  <c r="P40" i="67" s="1"/>
  <c r="AB40" i="67" s="1"/>
  <c r="MJ39" i="67"/>
  <c r="MH39" i="67" s="1"/>
  <c r="MB39" i="67"/>
  <c r="LF39" i="67"/>
  <c r="LD39" i="67" s="1"/>
  <c r="KX39" i="67"/>
  <c r="KN39" i="67"/>
  <c r="KL39" i="67" s="1"/>
  <c r="KF39" i="67"/>
  <c r="JJ39" i="67"/>
  <c r="JH39" i="67" s="1"/>
  <c r="JB39" i="67"/>
  <c r="IR39" i="67"/>
  <c r="IP39" i="67" s="1"/>
  <c r="IJ39" i="67"/>
  <c r="II39" i="67"/>
  <c r="JA39" i="67" s="1"/>
  <c r="JS39" i="67" s="1"/>
  <c r="KE39" i="67" s="1"/>
  <c r="KW39" i="67" s="1"/>
  <c r="LO39" i="67" s="1"/>
  <c r="MA39" i="67" s="1"/>
  <c r="MS39" i="67" s="1"/>
  <c r="NE39" i="67" s="1"/>
  <c r="NW39" i="67" s="1"/>
  <c r="GV39" i="67"/>
  <c r="GT39" i="67" s="1"/>
  <c r="GP39" i="67"/>
  <c r="GN39" i="67" s="1"/>
  <c r="GD39" i="67"/>
  <c r="GB39" i="67" s="1"/>
  <c r="FX39" i="67"/>
  <c r="FV39" i="67" s="1"/>
  <c r="FL39" i="67"/>
  <c r="FJ39" i="67" s="1"/>
  <c r="FF39" i="67"/>
  <c r="FD39" i="67" s="1"/>
  <c r="FC39" i="67"/>
  <c r="FU39" i="67" s="1"/>
  <c r="GM39" i="67" s="1"/>
  <c r="ER39" i="67"/>
  <c r="EL39" i="67"/>
  <c r="DZ39" i="67"/>
  <c r="DN39" i="67"/>
  <c r="DB39" i="67"/>
  <c r="CI39" i="67"/>
  <c r="CH39" i="67"/>
  <c r="CG39" i="67"/>
  <c r="CF39" i="67"/>
  <c r="CE39" i="67"/>
  <c r="BL39" i="67"/>
  <c r="U39" i="67"/>
  <c r="BE39" i="67" s="1"/>
  <c r="CO39" i="67" s="1"/>
  <c r="DA39" i="67" s="1"/>
  <c r="DM39" i="67" s="1"/>
  <c r="DY39" i="67" s="1"/>
  <c r="T39" i="67"/>
  <c r="AF39" i="67" s="1"/>
  <c r="AR39" i="67" s="1"/>
  <c r="BD39" i="67" s="1"/>
  <c r="CB39" i="67" s="1"/>
  <c r="S39" i="67"/>
  <c r="AE39" i="67" s="1"/>
  <c r="AQ39" i="67" s="1"/>
  <c r="Q39" i="67"/>
  <c r="AC39" i="67" s="1"/>
  <c r="AO39" i="67" s="1"/>
  <c r="F39" i="67"/>
  <c r="R39" i="67" s="1"/>
  <c r="AD39" i="67" s="1"/>
  <c r="MJ38" i="67"/>
  <c r="MH38" i="67" s="1"/>
  <c r="MB38" i="67"/>
  <c r="LF38" i="67"/>
  <c r="LD38" i="67" s="1"/>
  <c r="KX38" i="67"/>
  <c r="KN38" i="67"/>
  <c r="KL38" i="67" s="1"/>
  <c r="KF38" i="67"/>
  <c r="JJ38" i="67"/>
  <c r="JH38" i="67" s="1"/>
  <c r="JB38" i="67"/>
  <c r="IR38" i="67"/>
  <c r="IP38" i="67" s="1"/>
  <c r="IJ38" i="67"/>
  <c r="II38" i="67"/>
  <c r="JA38" i="67" s="1"/>
  <c r="JS38" i="67" s="1"/>
  <c r="KE38" i="67" s="1"/>
  <c r="KW38" i="67" s="1"/>
  <c r="LO38" i="67" s="1"/>
  <c r="MA38" i="67" s="1"/>
  <c r="MS38" i="67" s="1"/>
  <c r="NE38" i="67" s="1"/>
  <c r="NW38" i="67" s="1"/>
  <c r="GV38" i="67"/>
  <c r="GT38" i="67" s="1"/>
  <c r="GP38" i="67"/>
  <c r="GN38" i="67" s="1"/>
  <c r="GD38" i="67"/>
  <c r="GB38" i="67" s="1"/>
  <c r="FX38" i="67"/>
  <c r="FV38" i="67" s="1"/>
  <c r="FL38" i="67"/>
  <c r="FJ38" i="67" s="1"/>
  <c r="FF38" i="67"/>
  <c r="FD38" i="67" s="1"/>
  <c r="FC38" i="67"/>
  <c r="FU38" i="67" s="1"/>
  <c r="GM38" i="67" s="1"/>
  <c r="ER38" i="67"/>
  <c r="EL38" i="67"/>
  <c r="DZ38" i="67"/>
  <c r="DN38" i="67"/>
  <c r="DB38" i="67"/>
  <c r="CI38" i="67"/>
  <c r="CH38" i="67"/>
  <c r="CG38" i="67"/>
  <c r="CF38" i="67"/>
  <c r="CE38" i="67"/>
  <c r="BL38" i="67"/>
  <c r="U38" i="67"/>
  <c r="AG38" i="67" s="1"/>
  <c r="T38" i="67"/>
  <c r="AF38" i="67" s="1"/>
  <c r="AR38" i="67" s="1"/>
  <c r="BD38" i="67" s="1"/>
  <c r="CB38" i="67" s="1"/>
  <c r="S38" i="67"/>
  <c r="AE38" i="67" s="1"/>
  <c r="AQ38" i="67" s="1"/>
  <c r="Q38" i="67"/>
  <c r="AC38" i="67" s="1"/>
  <c r="AO38" i="67" s="1"/>
  <c r="BA38" i="67" s="1"/>
  <c r="BY38" i="67" s="1"/>
  <c r="F38" i="67"/>
  <c r="D38" i="67" s="1"/>
  <c r="P38" i="67" s="1"/>
  <c r="AB38" i="67" s="1"/>
  <c r="MJ37" i="67"/>
  <c r="MH37" i="67" s="1"/>
  <c r="MB37" i="67"/>
  <c r="LF37" i="67"/>
  <c r="LD37" i="67" s="1"/>
  <c r="KX37" i="67"/>
  <c r="KN37" i="67"/>
  <c r="KL37" i="67" s="1"/>
  <c r="KF37" i="67"/>
  <c r="JJ37" i="67"/>
  <c r="JH37" i="67" s="1"/>
  <c r="JB37" i="67"/>
  <c r="IR37" i="67"/>
  <c r="IP37" i="67" s="1"/>
  <c r="IJ37" i="67"/>
  <c r="II37" i="67"/>
  <c r="JA37" i="67" s="1"/>
  <c r="JS37" i="67" s="1"/>
  <c r="KE37" i="67" s="1"/>
  <c r="KW37" i="67" s="1"/>
  <c r="LO37" i="67" s="1"/>
  <c r="MA37" i="67" s="1"/>
  <c r="MS37" i="67" s="1"/>
  <c r="NE37" i="67" s="1"/>
  <c r="NW37" i="67" s="1"/>
  <c r="GV37" i="67"/>
  <c r="GT37" i="67" s="1"/>
  <c r="GP37" i="67"/>
  <c r="GN37" i="67" s="1"/>
  <c r="GD37" i="67"/>
  <c r="GB37" i="67" s="1"/>
  <c r="FX37" i="67"/>
  <c r="FV37" i="67" s="1"/>
  <c r="FL37" i="67"/>
  <c r="FJ37" i="67" s="1"/>
  <c r="FF37" i="67"/>
  <c r="FD37" i="67" s="1"/>
  <c r="FC37" i="67"/>
  <c r="FU37" i="67" s="1"/>
  <c r="GM37" i="67" s="1"/>
  <c r="ER37" i="67"/>
  <c r="EL37" i="67"/>
  <c r="DZ37" i="67"/>
  <c r="DN37" i="67"/>
  <c r="DB37" i="67"/>
  <c r="CI37" i="67"/>
  <c r="CH37" i="67"/>
  <c r="CG37" i="67"/>
  <c r="CF37" i="67"/>
  <c r="CE37" i="67"/>
  <c r="BL37" i="67"/>
  <c r="U37" i="67"/>
  <c r="BE37" i="67" s="1"/>
  <c r="T37" i="67"/>
  <c r="AF37" i="67" s="1"/>
  <c r="AR37" i="67" s="1"/>
  <c r="BD37" i="67" s="1"/>
  <c r="CB37" i="67" s="1"/>
  <c r="S37" i="67"/>
  <c r="AE37" i="67" s="1"/>
  <c r="AQ37" i="67" s="1"/>
  <c r="Q37" i="67"/>
  <c r="AC37" i="67" s="1"/>
  <c r="AO37" i="67" s="1"/>
  <c r="BA37" i="67" s="1"/>
  <c r="BY37" i="67" s="1"/>
  <c r="F37" i="67"/>
  <c r="D37" i="67" s="1"/>
  <c r="P37" i="67" s="1"/>
  <c r="AB37" i="67" s="1"/>
  <c r="MJ36" i="67"/>
  <c r="MH36" i="67" s="1"/>
  <c r="MB36" i="67"/>
  <c r="LF36" i="67"/>
  <c r="LD36" i="67" s="1"/>
  <c r="KX36" i="67"/>
  <c r="KN36" i="67"/>
  <c r="KL36" i="67" s="1"/>
  <c r="KF36" i="67"/>
  <c r="JJ36" i="67"/>
  <c r="JH36" i="67" s="1"/>
  <c r="JB36" i="67"/>
  <c r="JA36" i="67"/>
  <c r="JS36" i="67" s="1"/>
  <c r="KE36" i="67" s="1"/>
  <c r="KW36" i="67" s="1"/>
  <c r="LO36" i="67" s="1"/>
  <c r="MA36" i="67" s="1"/>
  <c r="MS36" i="67" s="1"/>
  <c r="NE36" i="67" s="1"/>
  <c r="NW36" i="67" s="1"/>
  <c r="IR36" i="67"/>
  <c r="IP36" i="67" s="1"/>
  <c r="IJ36" i="67"/>
  <c r="GV36" i="67"/>
  <c r="GT36" i="67" s="1"/>
  <c r="GP36" i="67"/>
  <c r="GN36" i="67" s="1"/>
  <c r="GD36" i="67"/>
  <c r="GB36" i="67" s="1"/>
  <c r="FX36" i="67"/>
  <c r="FV36" i="67" s="1"/>
  <c r="FL36" i="67"/>
  <c r="FJ36" i="67" s="1"/>
  <c r="FF36" i="67"/>
  <c r="FD36" i="67" s="1"/>
  <c r="FC36" i="67"/>
  <c r="FU36" i="67" s="1"/>
  <c r="GM36" i="67" s="1"/>
  <c r="ER36" i="67"/>
  <c r="EL36" i="67"/>
  <c r="DZ36" i="67"/>
  <c r="DN36" i="67"/>
  <c r="DB36" i="67"/>
  <c r="CI36" i="67"/>
  <c r="CH36" i="67"/>
  <c r="CG36" i="67"/>
  <c r="CF36" i="67"/>
  <c r="CE36" i="67"/>
  <c r="BL36" i="67"/>
  <c r="U36" i="67"/>
  <c r="BE36" i="67" s="1"/>
  <c r="CC36" i="67" s="1"/>
  <c r="T36" i="67"/>
  <c r="AF36" i="67" s="1"/>
  <c r="AR36" i="67" s="1"/>
  <c r="BD36" i="67" s="1"/>
  <c r="CB36" i="67" s="1"/>
  <c r="S36" i="67"/>
  <c r="AE36" i="67" s="1"/>
  <c r="AQ36" i="67" s="1"/>
  <c r="Q36" i="67"/>
  <c r="AC36" i="67" s="1"/>
  <c r="AO36" i="67" s="1"/>
  <c r="F36" i="67"/>
  <c r="D36" i="67" s="1"/>
  <c r="P36" i="67" s="1"/>
  <c r="AB36" i="67" s="1"/>
  <c r="MJ35" i="67"/>
  <c r="MH35" i="67" s="1"/>
  <c r="MB35" i="67"/>
  <c r="LF35" i="67"/>
  <c r="LD35" i="67" s="1"/>
  <c r="KX35" i="67"/>
  <c r="KN35" i="67"/>
  <c r="KL35" i="67" s="1"/>
  <c r="KF35" i="67"/>
  <c r="JJ35" i="67"/>
  <c r="JH35" i="67" s="1"/>
  <c r="JB35" i="67"/>
  <c r="JA35" i="67"/>
  <c r="JS35" i="67" s="1"/>
  <c r="KE35" i="67" s="1"/>
  <c r="KW35" i="67" s="1"/>
  <c r="LO35" i="67" s="1"/>
  <c r="MA35" i="67" s="1"/>
  <c r="MS35" i="67" s="1"/>
  <c r="NE35" i="67" s="1"/>
  <c r="NW35" i="67" s="1"/>
  <c r="IR35" i="67"/>
  <c r="IP35" i="67" s="1"/>
  <c r="IJ35" i="67"/>
  <c r="GV35" i="67"/>
  <c r="GT35" i="67" s="1"/>
  <c r="GP35" i="67"/>
  <c r="GN35" i="67" s="1"/>
  <c r="GD35" i="67"/>
  <c r="GB35" i="67" s="1"/>
  <c r="FX35" i="67"/>
  <c r="FV35" i="67" s="1"/>
  <c r="FL35" i="67"/>
  <c r="FJ35" i="67" s="1"/>
  <c r="FF35" i="67"/>
  <c r="FD35" i="67" s="1"/>
  <c r="FC35" i="67"/>
  <c r="FU35" i="67" s="1"/>
  <c r="GM35" i="67" s="1"/>
  <c r="HE35" i="67" s="1"/>
  <c r="HE44" i="67" s="1"/>
  <c r="ER35" i="67"/>
  <c r="EL35" i="67"/>
  <c r="DZ35" i="67"/>
  <c r="DN35" i="67"/>
  <c r="DB35" i="67"/>
  <c r="CI35" i="67"/>
  <c r="CH35" i="67"/>
  <c r="CG35" i="67"/>
  <c r="CF35" i="67"/>
  <c r="CE35" i="67"/>
  <c r="BL35" i="67"/>
  <c r="U35" i="67"/>
  <c r="AG35" i="67" s="1"/>
  <c r="T35" i="67"/>
  <c r="AF35" i="67" s="1"/>
  <c r="AR35" i="67" s="1"/>
  <c r="BD35" i="67" s="1"/>
  <c r="CB35" i="67" s="1"/>
  <c r="S35" i="67"/>
  <c r="AE35" i="67" s="1"/>
  <c r="AQ35" i="67" s="1"/>
  <c r="Q35" i="67"/>
  <c r="AC35" i="67" s="1"/>
  <c r="AO35" i="67" s="1"/>
  <c r="F35" i="67"/>
  <c r="R35" i="67" s="1"/>
  <c r="AD35" i="67" s="1"/>
  <c r="MJ34" i="67"/>
  <c r="MH34" i="67" s="1"/>
  <c r="MB34" i="67"/>
  <c r="LF34" i="67"/>
  <c r="LD34" i="67" s="1"/>
  <c r="KX34" i="67"/>
  <c r="KN34" i="67"/>
  <c r="KL34" i="67" s="1"/>
  <c r="KF34" i="67"/>
  <c r="JJ34" i="67"/>
  <c r="JH34" i="67" s="1"/>
  <c r="JB34" i="67"/>
  <c r="IR34" i="67"/>
  <c r="IP34" i="67" s="1"/>
  <c r="IJ34" i="67"/>
  <c r="II34" i="67"/>
  <c r="JA34" i="67" s="1"/>
  <c r="JS34" i="67" s="1"/>
  <c r="KE34" i="67" s="1"/>
  <c r="KW34" i="67" s="1"/>
  <c r="LO34" i="67" s="1"/>
  <c r="MA34" i="67" s="1"/>
  <c r="MS34" i="67" s="1"/>
  <c r="NE34" i="67" s="1"/>
  <c r="NW34" i="67" s="1"/>
  <c r="GV34" i="67"/>
  <c r="GT34" i="67" s="1"/>
  <c r="GP34" i="67"/>
  <c r="GN34" i="67" s="1"/>
  <c r="GD34" i="67"/>
  <c r="GB34" i="67" s="1"/>
  <c r="FX34" i="67"/>
  <c r="FV34" i="67" s="1"/>
  <c r="FL34" i="67"/>
  <c r="FJ34" i="67" s="1"/>
  <c r="FF34" i="67"/>
  <c r="FD34" i="67" s="1"/>
  <c r="FC34" i="67"/>
  <c r="FU34" i="67" s="1"/>
  <c r="GM34" i="67" s="1"/>
  <c r="ER34" i="67"/>
  <c r="EL34" i="67"/>
  <c r="DZ34" i="67"/>
  <c r="DN34" i="67"/>
  <c r="DB34" i="67"/>
  <c r="CI34" i="67"/>
  <c r="CH34" i="67"/>
  <c r="CG34" i="67"/>
  <c r="CF34" i="67"/>
  <c r="CE34" i="67"/>
  <c r="BL34" i="67"/>
  <c r="U34" i="67"/>
  <c r="T34" i="67"/>
  <c r="AF34" i="67" s="1"/>
  <c r="AR34" i="67" s="1"/>
  <c r="BD34" i="67" s="1"/>
  <c r="CB34" i="67" s="1"/>
  <c r="S34" i="67"/>
  <c r="AE34" i="67" s="1"/>
  <c r="AQ34" i="67" s="1"/>
  <c r="Q34" i="67"/>
  <c r="AC34" i="67" s="1"/>
  <c r="AO34" i="67" s="1"/>
  <c r="BA34" i="67" s="1"/>
  <c r="BY34" i="67" s="1"/>
  <c r="F34" i="67"/>
  <c r="D34" i="67" s="1"/>
  <c r="P34" i="67" s="1"/>
  <c r="AB34" i="67" s="1"/>
  <c r="MJ33" i="67"/>
  <c r="MH33" i="67" s="1"/>
  <c r="MB33" i="67"/>
  <c r="LF33" i="67"/>
  <c r="LD33" i="67" s="1"/>
  <c r="KX33" i="67"/>
  <c r="KN33" i="67"/>
  <c r="KL33" i="67" s="1"/>
  <c r="KF33" i="67"/>
  <c r="JJ33" i="67"/>
  <c r="JH33" i="67" s="1"/>
  <c r="JB33" i="67"/>
  <c r="IR33" i="67"/>
  <c r="IP33" i="67" s="1"/>
  <c r="IJ33" i="67"/>
  <c r="II33" i="67"/>
  <c r="JA33" i="67" s="1"/>
  <c r="JS33" i="67" s="1"/>
  <c r="KE33" i="67" s="1"/>
  <c r="KW33" i="67" s="1"/>
  <c r="LO33" i="67" s="1"/>
  <c r="MA33" i="67" s="1"/>
  <c r="MS33" i="67" s="1"/>
  <c r="NE33" i="67" s="1"/>
  <c r="NW33" i="67" s="1"/>
  <c r="GV33" i="67"/>
  <c r="GT33" i="67" s="1"/>
  <c r="GP33" i="67"/>
  <c r="GN33" i="67" s="1"/>
  <c r="GD33" i="67"/>
  <c r="GB33" i="67" s="1"/>
  <c r="FX33" i="67"/>
  <c r="FV33" i="67" s="1"/>
  <c r="FL33" i="67"/>
  <c r="FJ33" i="67" s="1"/>
  <c r="FF33" i="67"/>
  <c r="FD33" i="67" s="1"/>
  <c r="FC33" i="67"/>
  <c r="FU33" i="67" s="1"/>
  <c r="GM33" i="67" s="1"/>
  <c r="ER33" i="67"/>
  <c r="EL33" i="67"/>
  <c r="DZ33" i="67"/>
  <c r="DN33" i="67"/>
  <c r="DB33" i="67"/>
  <c r="CI33" i="67"/>
  <c r="CH33" i="67"/>
  <c r="CG33" i="67"/>
  <c r="CF33" i="67"/>
  <c r="CE33" i="67"/>
  <c r="BL33" i="67"/>
  <c r="U33" i="67"/>
  <c r="AG33" i="67" s="1"/>
  <c r="T33" i="67"/>
  <c r="AF33" i="67" s="1"/>
  <c r="AR33" i="67" s="1"/>
  <c r="S33" i="67"/>
  <c r="AE33" i="67" s="1"/>
  <c r="AQ33" i="67" s="1"/>
  <c r="BC33" i="67" s="1"/>
  <c r="CA33" i="67" s="1"/>
  <c r="Q33" i="67"/>
  <c r="AC33" i="67" s="1"/>
  <c r="AO33" i="67" s="1"/>
  <c r="BA33" i="67" s="1"/>
  <c r="F33" i="67"/>
  <c r="R33" i="67" s="1"/>
  <c r="AD33" i="67" s="1"/>
  <c r="MJ32" i="67"/>
  <c r="MH32" i="67" s="1"/>
  <c r="MB32" i="67"/>
  <c r="LF32" i="67"/>
  <c r="LD32" i="67" s="1"/>
  <c r="KX32" i="67"/>
  <c r="KN32" i="67"/>
  <c r="KL32" i="67" s="1"/>
  <c r="KF32" i="67"/>
  <c r="JJ32" i="67"/>
  <c r="JH32" i="67" s="1"/>
  <c r="JB32" i="67"/>
  <c r="IR32" i="67"/>
  <c r="IP32" i="67" s="1"/>
  <c r="IJ32" i="67"/>
  <c r="II32" i="67"/>
  <c r="JA32" i="67" s="1"/>
  <c r="JS32" i="67" s="1"/>
  <c r="KE32" i="67" s="1"/>
  <c r="KW32" i="67" s="1"/>
  <c r="LO32" i="67" s="1"/>
  <c r="MA32" i="67" s="1"/>
  <c r="MS32" i="67" s="1"/>
  <c r="NE32" i="67" s="1"/>
  <c r="NW32" i="67" s="1"/>
  <c r="GV32" i="67"/>
  <c r="GT32" i="67" s="1"/>
  <c r="GP32" i="67"/>
  <c r="GN32" i="67" s="1"/>
  <c r="GD32" i="67"/>
  <c r="GB32" i="67" s="1"/>
  <c r="FX32" i="67"/>
  <c r="FV32" i="67" s="1"/>
  <c r="FL32" i="67"/>
  <c r="FJ32" i="67" s="1"/>
  <c r="FF32" i="67"/>
  <c r="FD32" i="67" s="1"/>
  <c r="FC32" i="67"/>
  <c r="FU32" i="67" s="1"/>
  <c r="GM32" i="67" s="1"/>
  <c r="ER32" i="67"/>
  <c r="EL32" i="67"/>
  <c r="DZ32" i="67"/>
  <c r="DN32" i="67"/>
  <c r="DB32" i="67"/>
  <c r="CI32" i="67"/>
  <c r="CH32" i="67"/>
  <c r="CG32" i="67"/>
  <c r="CF32" i="67"/>
  <c r="CE32" i="67"/>
  <c r="BL32" i="67"/>
  <c r="U32" i="67"/>
  <c r="AG32" i="67" s="1"/>
  <c r="T32" i="67"/>
  <c r="AF32" i="67" s="1"/>
  <c r="AR32" i="67" s="1"/>
  <c r="BD32" i="67" s="1"/>
  <c r="CB32" i="67" s="1"/>
  <c r="S32" i="67"/>
  <c r="AE32" i="67" s="1"/>
  <c r="AQ32" i="67" s="1"/>
  <c r="Q32" i="67"/>
  <c r="AC32" i="67" s="1"/>
  <c r="AO32" i="67" s="1"/>
  <c r="F32" i="67"/>
  <c r="MJ31" i="67"/>
  <c r="MH31" i="67" s="1"/>
  <c r="MB31" i="67"/>
  <c r="LF31" i="67"/>
  <c r="LD31" i="67" s="1"/>
  <c r="KX31" i="67"/>
  <c r="KN31" i="67"/>
  <c r="KL31" i="67" s="1"/>
  <c r="KF31" i="67"/>
  <c r="JJ31" i="67"/>
  <c r="JH31" i="67" s="1"/>
  <c r="JB31" i="67"/>
  <c r="IR31" i="67"/>
  <c r="IP31" i="67" s="1"/>
  <c r="IJ31" i="67"/>
  <c r="II31" i="67"/>
  <c r="JA31" i="67" s="1"/>
  <c r="JS31" i="67" s="1"/>
  <c r="KE31" i="67" s="1"/>
  <c r="KW31" i="67" s="1"/>
  <c r="LO31" i="67" s="1"/>
  <c r="MA31" i="67" s="1"/>
  <c r="MS31" i="67" s="1"/>
  <c r="NE31" i="67" s="1"/>
  <c r="NW31" i="67" s="1"/>
  <c r="GV31" i="67"/>
  <c r="GT31" i="67" s="1"/>
  <c r="GP31" i="67"/>
  <c r="GN31" i="67" s="1"/>
  <c r="GD31" i="67"/>
  <c r="GB31" i="67" s="1"/>
  <c r="FX31" i="67"/>
  <c r="FV31" i="67" s="1"/>
  <c r="FL31" i="67"/>
  <c r="FJ31" i="67" s="1"/>
  <c r="FF31" i="67"/>
  <c r="FD31" i="67" s="1"/>
  <c r="FC31" i="67"/>
  <c r="FU31" i="67" s="1"/>
  <c r="GM31" i="67" s="1"/>
  <c r="ER31" i="67"/>
  <c r="EL31" i="67"/>
  <c r="DZ31" i="67"/>
  <c r="DN31" i="67"/>
  <c r="DB31" i="67"/>
  <c r="CI31" i="67"/>
  <c r="CH31" i="67"/>
  <c r="CG31" i="67"/>
  <c r="CF31" i="67"/>
  <c r="CE31" i="67"/>
  <c r="BL31" i="67"/>
  <c r="U31" i="67"/>
  <c r="BE31" i="67" s="1"/>
  <c r="CO31" i="67" s="1"/>
  <c r="DA31" i="67" s="1"/>
  <c r="DM31" i="67" s="1"/>
  <c r="DY31" i="67" s="1"/>
  <c r="T31" i="67"/>
  <c r="AF31" i="67" s="1"/>
  <c r="AR31" i="67" s="1"/>
  <c r="BD31" i="67" s="1"/>
  <c r="CB31" i="67" s="1"/>
  <c r="S31" i="67"/>
  <c r="AE31" i="67" s="1"/>
  <c r="AQ31" i="67" s="1"/>
  <c r="Q31" i="67"/>
  <c r="AC31" i="67" s="1"/>
  <c r="AO31" i="67" s="1"/>
  <c r="F31" i="67"/>
  <c r="R31" i="67" s="1"/>
  <c r="AD31" i="67" s="1"/>
  <c r="MJ30" i="67"/>
  <c r="MH30" i="67" s="1"/>
  <c r="MB30" i="67"/>
  <c r="LF30" i="67"/>
  <c r="LD30" i="67" s="1"/>
  <c r="KX30" i="67"/>
  <c r="KN30" i="67"/>
  <c r="KL30" i="67" s="1"/>
  <c r="KF30" i="67"/>
  <c r="JJ30" i="67"/>
  <c r="JI30" i="67"/>
  <c r="JI44" i="67" s="1"/>
  <c r="JB30" i="67"/>
  <c r="IR30" i="67"/>
  <c r="IP30" i="67" s="1"/>
  <c r="IJ30" i="67"/>
  <c r="II30" i="67"/>
  <c r="JA30" i="67" s="1"/>
  <c r="JS30" i="67" s="1"/>
  <c r="KE30" i="67" s="1"/>
  <c r="KW30" i="67" s="1"/>
  <c r="LO30" i="67" s="1"/>
  <c r="MA30" i="67" s="1"/>
  <c r="MS30" i="67" s="1"/>
  <c r="NE30" i="67" s="1"/>
  <c r="NW30" i="67" s="1"/>
  <c r="GV30" i="67"/>
  <c r="GT30" i="67" s="1"/>
  <c r="GP30" i="67"/>
  <c r="GN30" i="67" s="1"/>
  <c r="GD30" i="67"/>
  <c r="GB30" i="67" s="1"/>
  <c r="FX30" i="67"/>
  <c r="FV30" i="67" s="1"/>
  <c r="FL30" i="67"/>
  <c r="FF30" i="67"/>
  <c r="FD30" i="67" s="1"/>
  <c r="FC30" i="67"/>
  <c r="FU30" i="67" s="1"/>
  <c r="GM30" i="67" s="1"/>
  <c r="ER30" i="67"/>
  <c r="EL30" i="67"/>
  <c r="DZ30" i="67"/>
  <c r="DN30" i="67"/>
  <c r="DB30" i="67"/>
  <c r="CI30" i="67"/>
  <c r="CH30" i="67"/>
  <c r="CG30" i="67"/>
  <c r="CF30" i="67"/>
  <c r="CE30" i="67"/>
  <c r="BL30" i="67"/>
  <c r="BA30" i="67"/>
  <c r="BY30" i="67" s="1"/>
  <c r="U30" i="67"/>
  <c r="AG30" i="67" s="1"/>
  <c r="T30" i="67"/>
  <c r="AF30" i="67" s="1"/>
  <c r="AR30" i="67" s="1"/>
  <c r="BD30" i="67" s="1"/>
  <c r="CB30" i="67" s="1"/>
  <c r="S30" i="67"/>
  <c r="AE30" i="67" s="1"/>
  <c r="AQ30" i="67" s="1"/>
  <c r="Q30" i="67"/>
  <c r="AC30" i="67" s="1"/>
  <c r="F30" i="67"/>
  <c r="R30" i="67" s="1"/>
  <c r="AD30" i="67" s="1"/>
  <c r="MJ29" i="67"/>
  <c r="MH29" i="67" s="1"/>
  <c r="MB29" i="67"/>
  <c r="LF29" i="67"/>
  <c r="LD29" i="67" s="1"/>
  <c r="KX29" i="67"/>
  <c r="KN29" i="67"/>
  <c r="KL29" i="67" s="1"/>
  <c r="KF29" i="67"/>
  <c r="JJ29" i="67"/>
  <c r="JH29" i="67" s="1"/>
  <c r="JB29" i="67"/>
  <c r="IR29" i="67"/>
  <c r="IP29" i="67" s="1"/>
  <c r="IJ29" i="67"/>
  <c r="II29" i="67"/>
  <c r="JA29" i="67" s="1"/>
  <c r="JS29" i="67" s="1"/>
  <c r="KE29" i="67" s="1"/>
  <c r="KW29" i="67" s="1"/>
  <c r="LO29" i="67" s="1"/>
  <c r="MA29" i="67" s="1"/>
  <c r="MS29" i="67" s="1"/>
  <c r="NE29" i="67" s="1"/>
  <c r="NW29" i="67" s="1"/>
  <c r="GV29" i="67"/>
  <c r="GT29" i="67" s="1"/>
  <c r="GP29" i="67"/>
  <c r="GN29" i="67" s="1"/>
  <c r="GD29" i="67"/>
  <c r="GB29" i="67" s="1"/>
  <c r="FX29" i="67"/>
  <c r="FV29" i="67" s="1"/>
  <c r="FL29" i="67"/>
  <c r="FJ29" i="67" s="1"/>
  <c r="FF29" i="67"/>
  <c r="FD29" i="67" s="1"/>
  <c r="FC29" i="67"/>
  <c r="FU29" i="67" s="1"/>
  <c r="GM29" i="67" s="1"/>
  <c r="ER29" i="67"/>
  <c r="EL29" i="67"/>
  <c r="DZ29" i="67"/>
  <c r="DN29" i="67"/>
  <c r="DB29" i="67"/>
  <c r="CI29" i="67"/>
  <c r="CH29" i="67"/>
  <c r="CG29" i="67"/>
  <c r="CF29" i="67"/>
  <c r="CE29" i="67"/>
  <c r="BR29" i="67"/>
  <c r="BR44" i="67" s="1"/>
  <c r="BL29" i="67"/>
  <c r="BF29" i="67"/>
  <c r="BF44" i="67" s="1"/>
  <c r="AW29" i="67"/>
  <c r="AW44" i="67" s="1"/>
  <c r="U29" i="67"/>
  <c r="AG29" i="67" s="1"/>
  <c r="T29" i="67"/>
  <c r="AF29" i="67" s="1"/>
  <c r="AR29" i="67" s="1"/>
  <c r="BD29" i="67" s="1"/>
  <c r="CB29" i="67" s="1"/>
  <c r="G29" i="67"/>
  <c r="G44" i="67" s="1"/>
  <c r="MJ28" i="67"/>
  <c r="MH28" i="67" s="1"/>
  <c r="MB28" i="67"/>
  <c r="LF28" i="67"/>
  <c r="LD28" i="67" s="1"/>
  <c r="KX28" i="67"/>
  <c r="KN28" i="67"/>
  <c r="KL28" i="67" s="1"/>
  <c r="KF28" i="67"/>
  <c r="JJ28" i="67"/>
  <c r="JH28" i="67" s="1"/>
  <c r="JB28" i="67"/>
  <c r="IR28" i="67"/>
  <c r="IP28" i="67" s="1"/>
  <c r="IJ28" i="67"/>
  <c r="II28" i="67"/>
  <c r="JA28" i="67" s="1"/>
  <c r="JS28" i="67" s="1"/>
  <c r="KE28" i="67" s="1"/>
  <c r="KW28" i="67" s="1"/>
  <c r="LO28" i="67" s="1"/>
  <c r="MA28" i="67" s="1"/>
  <c r="MS28" i="67" s="1"/>
  <c r="NE28" i="67" s="1"/>
  <c r="NW28" i="67" s="1"/>
  <c r="GV28" i="67"/>
  <c r="GT28" i="67" s="1"/>
  <c r="GP28" i="67"/>
  <c r="GN28" i="67" s="1"/>
  <c r="GD28" i="67"/>
  <c r="GB28" i="67" s="1"/>
  <c r="FX28" i="67"/>
  <c r="FV28" i="67" s="1"/>
  <c r="FL28" i="67"/>
  <c r="FJ28" i="67" s="1"/>
  <c r="FF28" i="67"/>
  <c r="FD28" i="67" s="1"/>
  <c r="FC28" i="67"/>
  <c r="FU28" i="67" s="1"/>
  <c r="GM28" i="67" s="1"/>
  <c r="ER28" i="67"/>
  <c r="EL28" i="67"/>
  <c r="DZ28" i="67"/>
  <c r="DN28" i="67"/>
  <c r="DB28" i="67"/>
  <c r="CI28" i="67"/>
  <c r="CH28" i="67"/>
  <c r="CG28" i="67"/>
  <c r="CF28" i="67"/>
  <c r="CE28" i="67"/>
  <c r="BL28" i="67"/>
  <c r="U28" i="67"/>
  <c r="BE28" i="67" s="1"/>
  <c r="T28" i="67"/>
  <c r="AF28" i="67" s="1"/>
  <c r="AR28" i="67" s="1"/>
  <c r="BD28" i="67" s="1"/>
  <c r="CB28" i="67" s="1"/>
  <c r="S28" i="67"/>
  <c r="AE28" i="67" s="1"/>
  <c r="AQ28" i="67" s="1"/>
  <c r="Q28" i="67"/>
  <c r="AC28" i="67" s="1"/>
  <c r="AO28" i="67" s="1"/>
  <c r="F28" i="67"/>
  <c r="D28" i="67" s="1"/>
  <c r="P28" i="67" s="1"/>
  <c r="AB28" i="67" s="1"/>
  <c r="MS27" i="67"/>
  <c r="NE27" i="67" s="1"/>
  <c r="NW27" i="67" s="1"/>
  <c r="MJ27" i="67"/>
  <c r="MH27" i="67" s="1"/>
  <c r="MB27" i="67"/>
  <c r="LF27" i="67"/>
  <c r="LD27" i="67" s="1"/>
  <c r="KX27" i="67"/>
  <c r="KN27" i="67"/>
  <c r="KL27" i="67" s="1"/>
  <c r="KF27" i="67"/>
  <c r="JJ27" i="67"/>
  <c r="JH27" i="67" s="1"/>
  <c r="JB27" i="67"/>
  <c r="IR27" i="67"/>
  <c r="IP27" i="67" s="1"/>
  <c r="IJ27" i="67"/>
  <c r="II27" i="67"/>
  <c r="JA27" i="67" s="1"/>
  <c r="JS27" i="67" s="1"/>
  <c r="KE27" i="67" s="1"/>
  <c r="KW27" i="67" s="1"/>
  <c r="LO27" i="67" s="1"/>
  <c r="MA27" i="67" s="1"/>
  <c r="GV27" i="67"/>
  <c r="GT27" i="67" s="1"/>
  <c r="GP27" i="67"/>
  <c r="GN27" i="67" s="1"/>
  <c r="GD27" i="67"/>
  <c r="GB27" i="67" s="1"/>
  <c r="FX27" i="67"/>
  <c r="FV27" i="67" s="1"/>
  <c r="FL27" i="67"/>
  <c r="FJ27" i="67" s="1"/>
  <c r="FF27" i="67"/>
  <c r="FD27" i="67" s="1"/>
  <c r="FC27" i="67"/>
  <c r="FU27" i="67" s="1"/>
  <c r="GM27" i="67" s="1"/>
  <c r="ER27" i="67"/>
  <c r="EL27" i="67"/>
  <c r="DZ27" i="67"/>
  <c r="DN27" i="67"/>
  <c r="DB27" i="67"/>
  <c r="CI27" i="67"/>
  <c r="CH27" i="67"/>
  <c r="CG27" i="67"/>
  <c r="CF27" i="67"/>
  <c r="CE27" i="67"/>
  <c r="BL27" i="67"/>
  <c r="U27" i="67"/>
  <c r="BE27" i="67" s="1"/>
  <c r="T27" i="67"/>
  <c r="AF27" i="67" s="1"/>
  <c r="AR27" i="67" s="1"/>
  <c r="BD27" i="67" s="1"/>
  <c r="CB27" i="67" s="1"/>
  <c r="S27" i="67"/>
  <c r="AE27" i="67" s="1"/>
  <c r="AQ27" i="67" s="1"/>
  <c r="Q27" i="67"/>
  <c r="AC27" i="67" s="1"/>
  <c r="AO27" i="67" s="1"/>
  <c r="F27" i="67"/>
  <c r="R27" i="67" s="1"/>
  <c r="AD27" i="67" s="1"/>
  <c r="MS26" i="67"/>
  <c r="MJ26" i="67"/>
  <c r="MB26" i="67"/>
  <c r="LF26" i="67"/>
  <c r="LD26" i="67" s="1"/>
  <c r="KX26" i="67"/>
  <c r="KN26" i="67"/>
  <c r="KF26" i="67"/>
  <c r="JJ26" i="67"/>
  <c r="JB26" i="67"/>
  <c r="IR26" i="67"/>
  <c r="IJ26" i="67"/>
  <c r="II26" i="67"/>
  <c r="GV26" i="67"/>
  <c r="GP26" i="67"/>
  <c r="GD26" i="67"/>
  <c r="FX26" i="67"/>
  <c r="FL26" i="67"/>
  <c r="FF26" i="67"/>
  <c r="FC26" i="67"/>
  <c r="FU26" i="67" s="1"/>
  <c r="ER26" i="67"/>
  <c r="EL26" i="67"/>
  <c r="DZ26" i="67"/>
  <c r="DN26" i="67"/>
  <c r="DB26" i="67"/>
  <c r="CI26" i="67"/>
  <c r="CH26" i="67"/>
  <c r="CG26" i="67"/>
  <c r="CF26" i="67"/>
  <c r="CE26" i="67"/>
  <c r="BL26" i="67"/>
  <c r="U26" i="67"/>
  <c r="T26" i="67"/>
  <c r="S26" i="67"/>
  <c r="Q26" i="67"/>
  <c r="F26" i="67"/>
  <c r="KA23" i="67"/>
  <c r="IW23" i="67"/>
  <c r="IE23" i="67"/>
  <c r="MR22" i="67"/>
  <c r="ND22" i="67" s="1"/>
  <c r="MQ22" i="67"/>
  <c r="NC22" i="67" s="1"/>
  <c r="MO22" i="67"/>
  <c r="NA22" i="67" s="1"/>
  <c r="KV22" i="67"/>
  <c r="LN22" i="67" s="1"/>
  <c r="KU22" i="67"/>
  <c r="LM22" i="67" s="1"/>
  <c r="KS22" i="67"/>
  <c r="EY22" i="67"/>
  <c r="FQ22" i="67" s="1"/>
  <c r="EX22" i="67"/>
  <c r="FP22" i="67" s="1"/>
  <c r="MR21" i="67"/>
  <c r="MQ21" i="67"/>
  <c r="MO21" i="67"/>
  <c r="MZ21" i="67" s="1"/>
  <c r="KV21" i="67"/>
  <c r="KU21" i="67"/>
  <c r="LM21" i="67" s="1"/>
  <c r="KS21" i="67"/>
  <c r="KW20" i="67"/>
  <c r="LO20" i="67" s="1"/>
  <c r="MM19" i="67"/>
  <c r="MG19" i="67"/>
  <c r="LU19" i="67"/>
  <c r="LU21" i="67" s="1"/>
  <c r="MS21" i="67" s="1"/>
  <c r="LT19" i="67"/>
  <c r="LS19" i="67"/>
  <c r="LQ19" i="67"/>
  <c r="LI19" i="67"/>
  <c r="LC19" i="67"/>
  <c r="KQ19" i="67"/>
  <c r="KK19" i="67"/>
  <c r="KJ19" i="67"/>
  <c r="KI19" i="67"/>
  <c r="KH19" i="67"/>
  <c r="KG19" i="67"/>
  <c r="JY19" i="67"/>
  <c r="JX19" i="67"/>
  <c r="JX45" i="67" s="1"/>
  <c r="JW19" i="67"/>
  <c r="JW45" i="67" s="1"/>
  <c r="JU19" i="67"/>
  <c r="JM19" i="67"/>
  <c r="JL19" i="67"/>
  <c r="JK19" i="67"/>
  <c r="JJ19" i="67"/>
  <c r="JI19" i="67"/>
  <c r="JG19" i="67"/>
  <c r="JF19" i="67"/>
  <c r="JE19" i="67"/>
  <c r="JD19" i="67"/>
  <c r="JC19" i="67"/>
  <c r="IU19" i="67"/>
  <c r="IT19" i="67"/>
  <c r="IS19" i="67"/>
  <c r="IO19" i="67"/>
  <c r="IN19" i="67"/>
  <c r="IC19" i="67"/>
  <c r="IC21" i="67" s="1"/>
  <c r="IB19" i="67"/>
  <c r="IA19" i="67"/>
  <c r="HY19" i="67"/>
  <c r="HW19" i="67"/>
  <c r="HW21" i="67" s="1"/>
  <c r="HV19" i="67"/>
  <c r="HU19" i="67"/>
  <c r="HS19" i="67"/>
  <c r="HQ19" i="67"/>
  <c r="HQ21" i="67" s="1"/>
  <c r="HP19" i="67"/>
  <c r="HO19" i="67"/>
  <c r="HM19" i="67"/>
  <c r="HK19" i="67"/>
  <c r="HK21" i="67" s="1"/>
  <c r="HJ19" i="67"/>
  <c r="HI19" i="67"/>
  <c r="HG19" i="67"/>
  <c r="GY19" i="67"/>
  <c r="GX19" i="67"/>
  <c r="GW19" i="67"/>
  <c r="GS19" i="67"/>
  <c r="GR19" i="67"/>
  <c r="GF19" i="67"/>
  <c r="GE19" i="67"/>
  <c r="GC19" i="67"/>
  <c r="FZ19" i="67"/>
  <c r="FY19" i="67"/>
  <c r="FW19" i="67"/>
  <c r="FN19" i="67"/>
  <c r="FN45" i="67" s="1"/>
  <c r="FM19" i="67"/>
  <c r="FM45" i="67" s="1"/>
  <c r="FK19" i="67"/>
  <c r="FH19" i="67"/>
  <c r="FG19" i="67"/>
  <c r="FF19" i="67"/>
  <c r="FE19" i="67"/>
  <c r="FK30" i="67" s="1"/>
  <c r="FK44" i="67" s="1"/>
  <c r="EV19" i="67"/>
  <c r="EU19" i="67"/>
  <c r="ET19" i="67"/>
  <c r="EE19" i="67"/>
  <c r="ED19" i="67"/>
  <c r="EC19" i="67"/>
  <c r="EA19" i="67"/>
  <c r="DS19" i="67"/>
  <c r="DR19" i="67"/>
  <c r="DQ19" i="67"/>
  <c r="DM19" i="67"/>
  <c r="DF19" i="67"/>
  <c r="DE19" i="67"/>
  <c r="DD19" i="67"/>
  <c r="CT19" i="67"/>
  <c r="CS19" i="67"/>
  <c r="CQ19" i="67"/>
  <c r="BV19" i="67"/>
  <c r="BQ19" i="67"/>
  <c r="BJ19" i="67"/>
  <c r="BI19" i="67"/>
  <c r="BG19" i="67"/>
  <c r="BE19" i="67"/>
  <c r="AY19" i="67"/>
  <c r="BE20" i="67" s="1"/>
  <c r="AW19" i="67"/>
  <c r="AU19" i="67"/>
  <c r="AL19" i="67"/>
  <c r="AK19" i="67"/>
  <c r="AJ19" i="67"/>
  <c r="Z19" i="67"/>
  <c r="Y19" i="67"/>
  <c r="W19" i="67"/>
  <c r="N19" i="67"/>
  <c r="M19" i="67"/>
  <c r="M29" i="67" s="1"/>
  <c r="M44" i="67" s="1"/>
  <c r="K19" i="67"/>
  <c r="K29" i="67" s="1"/>
  <c r="K44" i="67" s="1"/>
  <c r="I19" i="67"/>
  <c r="I45" i="67" s="1"/>
  <c r="I47" i="67" s="1"/>
  <c r="MS18" i="67"/>
  <c r="NE18" i="67" s="1"/>
  <c r="NW18" i="67" s="1"/>
  <c r="MJ18" i="67"/>
  <c r="MD18" i="67"/>
  <c r="MB18" i="67" s="1"/>
  <c r="LP18" i="67"/>
  <c r="LF18" i="67"/>
  <c r="KZ18" i="67"/>
  <c r="KX18" i="67" s="1"/>
  <c r="KF18" i="67"/>
  <c r="JT18" i="67"/>
  <c r="JB18" i="67"/>
  <c r="JA18" i="67"/>
  <c r="JS18" i="67" s="1"/>
  <c r="KE18" i="67" s="1"/>
  <c r="KW18" i="67" s="1"/>
  <c r="LO18" i="67" s="1"/>
  <c r="MA18" i="67" s="1"/>
  <c r="IR18" i="67"/>
  <c r="IH18" i="67"/>
  <c r="IZ18" i="67" s="1"/>
  <c r="IG18" i="67"/>
  <c r="IY18" i="67" s="1"/>
  <c r="JQ18" i="67" s="1"/>
  <c r="IE18" i="67"/>
  <c r="HF18" i="67"/>
  <c r="GZ18" i="67"/>
  <c r="MS17" i="67"/>
  <c r="NE17" i="67" s="1"/>
  <c r="NW17" i="67" s="1"/>
  <c r="MJ17" i="67"/>
  <c r="MH17" i="67" s="1"/>
  <c r="MD17" i="67"/>
  <c r="MB17" i="67" s="1"/>
  <c r="LP17" i="67"/>
  <c r="LF17" i="67"/>
  <c r="LE17" i="67"/>
  <c r="KZ17" i="67"/>
  <c r="KX17" i="67" s="1"/>
  <c r="KF17" i="67"/>
  <c r="JV17" i="67"/>
  <c r="JT17" i="67" s="1"/>
  <c r="JH17" i="67"/>
  <c r="JB17" i="67"/>
  <c r="IR17" i="67"/>
  <c r="IP17" i="67" s="1"/>
  <c r="IL17" i="67"/>
  <c r="IJ17" i="67" s="1"/>
  <c r="HZ17" i="67"/>
  <c r="HX17" i="67" s="1"/>
  <c r="HT17" i="67"/>
  <c r="HR17" i="67" s="1"/>
  <c r="HN17" i="67"/>
  <c r="HL17" i="67" s="1"/>
  <c r="HH17" i="67"/>
  <c r="HF17" i="67" s="1"/>
  <c r="GV17" i="67"/>
  <c r="GU17" i="67"/>
  <c r="GU19" i="67" s="1"/>
  <c r="GP17" i="67"/>
  <c r="GN17" i="67" s="1"/>
  <c r="GD17" i="67"/>
  <c r="GB17" i="67" s="1"/>
  <c r="FX17" i="67"/>
  <c r="FV17" i="67" s="1"/>
  <c r="FL17" i="67"/>
  <c r="FJ17" i="67" s="1"/>
  <c r="FD17" i="67"/>
  <c r="FC17" i="67"/>
  <c r="FU17" i="67" s="1"/>
  <c r="GM17" i="67" s="1"/>
  <c r="HE17" i="67" s="1"/>
  <c r="II17" i="67" s="1"/>
  <c r="JA17" i="67" s="1"/>
  <c r="JS17" i="67" s="1"/>
  <c r="KE17" i="67" s="1"/>
  <c r="KW17" i="67" s="1"/>
  <c r="LO17" i="67" s="1"/>
  <c r="MA17" i="67" s="1"/>
  <c r="ER17" i="67"/>
  <c r="EN17" i="67"/>
  <c r="EL17" i="67" s="1"/>
  <c r="EB17" i="67"/>
  <c r="DZ17" i="67" s="1"/>
  <c r="DY17" i="67"/>
  <c r="DP17" i="67"/>
  <c r="DN17" i="67" s="1"/>
  <c r="DB17" i="67"/>
  <c r="CR17" i="67"/>
  <c r="CP17" i="67" s="1"/>
  <c r="CF17" i="67"/>
  <c r="CD17" i="67" s="1"/>
  <c r="BT17" i="67"/>
  <c r="BR17" i="67" s="1"/>
  <c r="BH17" i="67"/>
  <c r="BF17" i="67" s="1"/>
  <c r="AV17" i="67"/>
  <c r="AT17" i="67" s="1"/>
  <c r="AH17" i="67"/>
  <c r="X17" i="67"/>
  <c r="V17" i="67" s="1"/>
  <c r="T17" i="67"/>
  <c r="AF17" i="67" s="1"/>
  <c r="AR17" i="67" s="1"/>
  <c r="BD17" i="67" s="1"/>
  <c r="BP17" i="67" s="1"/>
  <c r="CB17" i="67" s="1"/>
  <c r="CN17" i="67" s="1"/>
  <c r="CZ17" i="67" s="1"/>
  <c r="DL17" i="67" s="1"/>
  <c r="S17" i="67"/>
  <c r="L17" i="67"/>
  <c r="J17" i="67" s="1"/>
  <c r="F17" i="67"/>
  <c r="E17" i="67"/>
  <c r="MS16" i="67"/>
  <c r="NE16" i="67" s="1"/>
  <c r="NW16" i="67" s="1"/>
  <c r="MJ16" i="67"/>
  <c r="MH16" i="67" s="1"/>
  <c r="MF16" i="67"/>
  <c r="ME16" i="67"/>
  <c r="MC16" i="67"/>
  <c r="LR16" i="67"/>
  <c r="LP16" i="67" s="1"/>
  <c r="LH16" i="67"/>
  <c r="LG16" i="67"/>
  <c r="LE16" i="67"/>
  <c r="LB16" i="67"/>
  <c r="LA16" i="67"/>
  <c r="KF16" i="67"/>
  <c r="JV16" i="67"/>
  <c r="JT16" i="67" s="1"/>
  <c r="JH16" i="67"/>
  <c r="JB16" i="67"/>
  <c r="IR16" i="67"/>
  <c r="IP16" i="67" s="1"/>
  <c r="IM16" i="67"/>
  <c r="IL16" i="67" s="1"/>
  <c r="IK16" i="67"/>
  <c r="HZ16" i="67"/>
  <c r="HX16" i="67" s="1"/>
  <c r="HT16" i="67"/>
  <c r="HR16" i="67" s="1"/>
  <c r="HN16" i="67"/>
  <c r="HL16" i="67" s="1"/>
  <c r="HH16" i="67"/>
  <c r="HF16" i="67" s="1"/>
  <c r="GV16" i="67"/>
  <c r="GT16" i="67" s="1"/>
  <c r="GQ16" i="67"/>
  <c r="GP16" i="67" s="1"/>
  <c r="GN16" i="67" s="1"/>
  <c r="GD16" i="67"/>
  <c r="GB16" i="67" s="1"/>
  <c r="FX16" i="67"/>
  <c r="FV16" i="67" s="1"/>
  <c r="FL16" i="67"/>
  <c r="FJ16" i="67" s="1"/>
  <c r="FD16" i="67"/>
  <c r="FC16" i="67"/>
  <c r="FU16" i="67" s="1"/>
  <c r="GM16" i="67" s="1"/>
  <c r="HE16" i="67" s="1"/>
  <c r="II16" i="67" s="1"/>
  <c r="JA16" i="67" s="1"/>
  <c r="JS16" i="67" s="1"/>
  <c r="KE16" i="67" s="1"/>
  <c r="KW16" i="67" s="1"/>
  <c r="LO16" i="67" s="1"/>
  <c r="MA16" i="67" s="1"/>
  <c r="ER16" i="67"/>
  <c r="EO16" i="67"/>
  <c r="EN16" i="67" s="1"/>
  <c r="EM16" i="67"/>
  <c r="EB16" i="67"/>
  <c r="DZ16" i="67" s="1"/>
  <c r="DY16" i="67"/>
  <c r="DP16" i="67"/>
  <c r="DN16" i="67" s="1"/>
  <c r="DC16" i="67"/>
  <c r="DB16" i="67" s="1"/>
  <c r="CR16" i="67"/>
  <c r="CP16" i="67" s="1"/>
  <c r="CH16" i="67"/>
  <c r="CG16" i="67"/>
  <c r="CE16" i="67"/>
  <c r="CE42" i="67" s="1"/>
  <c r="CK42" i="67" s="1"/>
  <c r="BU16" i="67"/>
  <c r="BT16" i="67" s="1"/>
  <c r="BR16" i="67" s="1"/>
  <c r="BH16" i="67"/>
  <c r="BF16" i="67" s="1"/>
  <c r="AV16" i="67"/>
  <c r="AT16" i="67" s="1"/>
  <c r="AI16" i="67"/>
  <c r="AI19" i="67" s="1"/>
  <c r="X16" i="67"/>
  <c r="V16" i="67" s="1"/>
  <c r="T16" i="67"/>
  <c r="AF16" i="67" s="1"/>
  <c r="AR16" i="67" s="1"/>
  <c r="BD16" i="67" s="1"/>
  <c r="BP16" i="67" s="1"/>
  <c r="CB16" i="67" s="1"/>
  <c r="L16" i="67"/>
  <c r="J16" i="67" s="1"/>
  <c r="G16" i="67"/>
  <c r="F16" i="67" s="1"/>
  <c r="E16" i="67"/>
  <c r="Q16" i="67" s="1"/>
  <c r="AC16" i="67" s="1"/>
  <c r="MS15" i="67"/>
  <c r="NE15" i="67" s="1"/>
  <c r="NW15" i="67" s="1"/>
  <c r="MJ15" i="67"/>
  <c r="MH15" i="67" s="1"/>
  <c r="ME15" i="67"/>
  <c r="MD15" i="67" s="1"/>
  <c r="MB15" i="67" s="1"/>
  <c r="LP15" i="67"/>
  <c r="LH15" i="67"/>
  <c r="LG15" i="67"/>
  <c r="LE15" i="67"/>
  <c r="LB15" i="67"/>
  <c r="LA15" i="67"/>
  <c r="KY15" i="67"/>
  <c r="KF15" i="67"/>
  <c r="JV15" i="67"/>
  <c r="JT15" i="67" s="1"/>
  <c r="JH15" i="67"/>
  <c r="JB15" i="67"/>
  <c r="IR15" i="67"/>
  <c r="IQ15" i="67"/>
  <c r="IQ19" i="67" s="1"/>
  <c r="IL15" i="67"/>
  <c r="IK15" i="67"/>
  <c r="HZ15" i="67"/>
  <c r="HX15" i="67" s="1"/>
  <c r="HT15" i="67"/>
  <c r="HR15" i="67" s="1"/>
  <c r="HN15" i="67"/>
  <c r="HL15" i="67" s="1"/>
  <c r="HH15" i="67"/>
  <c r="HF15" i="67" s="1"/>
  <c r="GV15" i="67"/>
  <c r="GT15" i="67" s="1"/>
  <c r="GQ15" i="67"/>
  <c r="GP15" i="67" s="1"/>
  <c r="GO15" i="67"/>
  <c r="GD15" i="67"/>
  <c r="GB15" i="67" s="1"/>
  <c r="FX15" i="67"/>
  <c r="FV15" i="67" s="1"/>
  <c r="FL15" i="67"/>
  <c r="FJ15" i="67" s="1"/>
  <c r="FD15" i="67"/>
  <c r="FC15" i="67"/>
  <c r="FU15" i="67" s="1"/>
  <c r="GM15" i="67" s="1"/>
  <c r="HE15" i="67" s="1"/>
  <c r="II15" i="67" s="1"/>
  <c r="JA15" i="67" s="1"/>
  <c r="JS15" i="67" s="1"/>
  <c r="KE15" i="67" s="1"/>
  <c r="KW15" i="67" s="1"/>
  <c r="LO15" i="67" s="1"/>
  <c r="MA15" i="67" s="1"/>
  <c r="ER15" i="67"/>
  <c r="EN15" i="67"/>
  <c r="EM15" i="67"/>
  <c r="EB15" i="67"/>
  <c r="DZ15" i="67" s="1"/>
  <c r="DY15" i="67"/>
  <c r="DP15" i="67"/>
  <c r="DO15" i="67"/>
  <c r="DB15" i="67"/>
  <c r="CR15" i="67"/>
  <c r="CP15" i="67" s="1"/>
  <c r="CG15" i="67"/>
  <c r="CF15" i="67" s="1"/>
  <c r="CE15" i="67"/>
  <c r="BU15" i="67"/>
  <c r="BF15" i="67"/>
  <c r="AX15" i="67"/>
  <c r="AV15" i="67" s="1"/>
  <c r="AT15" i="67" s="1"/>
  <c r="AH15" i="67"/>
  <c r="X15" i="67"/>
  <c r="V15" i="67" s="1"/>
  <c r="L15" i="67"/>
  <c r="J15" i="67" s="1"/>
  <c r="H15" i="67"/>
  <c r="G15" i="67"/>
  <c r="S15" i="67" s="1"/>
  <c r="E15" i="67"/>
  <c r="Q15" i="67" s="1"/>
  <c r="AC15" i="67" s="1"/>
  <c r="AO15" i="67" s="1"/>
  <c r="MS14" i="67"/>
  <c r="NE14" i="67" s="1"/>
  <c r="NW14" i="67" s="1"/>
  <c r="MJ14" i="67"/>
  <c r="MH14" i="67" s="1"/>
  <c r="MD14" i="67"/>
  <c r="MB14" i="67" s="1"/>
  <c r="LR14" i="67"/>
  <c r="LP14" i="67" s="1"/>
  <c r="LG14" i="67"/>
  <c r="LF14" i="67" s="1"/>
  <c r="LE14" i="67"/>
  <c r="LB14" i="67"/>
  <c r="LA14" i="67"/>
  <c r="KY14" i="67"/>
  <c r="KF14" i="67"/>
  <c r="JV14" i="67"/>
  <c r="JT14" i="67" s="1"/>
  <c r="JH14" i="67"/>
  <c r="JB14" i="67"/>
  <c r="IR14" i="67"/>
  <c r="IP14" i="67" s="1"/>
  <c r="IL14" i="67"/>
  <c r="IJ14" i="67" s="1"/>
  <c r="HZ14" i="67"/>
  <c r="HX14" i="67" s="1"/>
  <c r="HT14" i="67"/>
  <c r="HR14" i="67" s="1"/>
  <c r="HN14" i="67"/>
  <c r="HL14" i="67" s="1"/>
  <c r="HH14" i="67"/>
  <c r="HF14" i="67" s="1"/>
  <c r="GV14" i="67"/>
  <c r="GT14" i="67" s="1"/>
  <c r="GP14" i="67"/>
  <c r="GN14" i="67" s="1"/>
  <c r="GD14" i="67"/>
  <c r="GB14" i="67" s="1"/>
  <c r="FX14" i="67"/>
  <c r="FV14" i="67" s="1"/>
  <c r="FL14" i="67"/>
  <c r="FJ14" i="67" s="1"/>
  <c r="FD14" i="67"/>
  <c r="FC14" i="67"/>
  <c r="FU14" i="67" s="1"/>
  <c r="GM14" i="67" s="1"/>
  <c r="HE14" i="67" s="1"/>
  <c r="II14" i="67" s="1"/>
  <c r="JA14" i="67" s="1"/>
  <c r="JS14" i="67" s="1"/>
  <c r="KE14" i="67" s="1"/>
  <c r="KW14" i="67" s="1"/>
  <c r="LO14" i="67" s="1"/>
  <c r="MA14" i="67" s="1"/>
  <c r="ER14" i="67"/>
  <c r="EN14" i="67"/>
  <c r="EL14" i="67" s="1"/>
  <c r="EB14" i="67"/>
  <c r="DZ14" i="67" s="1"/>
  <c r="DY14" i="67"/>
  <c r="DP14" i="67"/>
  <c r="DN14" i="67" s="1"/>
  <c r="DB14" i="67"/>
  <c r="CR14" i="67"/>
  <c r="CP14" i="67"/>
  <c r="CF14" i="67"/>
  <c r="CE14" i="67"/>
  <c r="BT14" i="67"/>
  <c r="BR14" i="67" s="1"/>
  <c r="BF14" i="67"/>
  <c r="AV14" i="67"/>
  <c r="AT14" i="67" s="1"/>
  <c r="AH14" i="67"/>
  <c r="X14" i="67"/>
  <c r="V14" i="67" s="1"/>
  <c r="L14" i="67"/>
  <c r="J14" i="67" s="1"/>
  <c r="H14" i="67"/>
  <c r="T14" i="67" s="1"/>
  <c r="AF14" i="67" s="1"/>
  <c r="AR14" i="67" s="1"/>
  <c r="BD14" i="67" s="1"/>
  <c r="BP14" i="67" s="1"/>
  <c r="CB14" i="67" s="1"/>
  <c r="CN14" i="67" s="1"/>
  <c r="CZ14" i="67" s="1"/>
  <c r="DL14" i="67" s="1"/>
  <c r="G14" i="67"/>
  <c r="E14" i="67"/>
  <c r="MS13" i="67"/>
  <c r="NE13" i="67" s="1"/>
  <c r="NW13" i="67" s="1"/>
  <c r="MJ13" i="67"/>
  <c r="MH13" i="67" s="1"/>
  <c r="MD13" i="67"/>
  <c r="MB13" i="67" s="1"/>
  <c r="LR13" i="67"/>
  <c r="LP13" i="67" s="1"/>
  <c r="LF13" i="67"/>
  <c r="LD13" i="67" s="1"/>
  <c r="KX13" i="67"/>
  <c r="KL13" i="67"/>
  <c r="KF13" i="67"/>
  <c r="JV13" i="67"/>
  <c r="JT13" i="67" s="1"/>
  <c r="JH13" i="67"/>
  <c r="JB13" i="67"/>
  <c r="IR13" i="67"/>
  <c r="IP13" i="67" s="1"/>
  <c r="IL13" i="67"/>
  <c r="IJ13" i="67" s="1"/>
  <c r="HZ13" i="67"/>
  <c r="HX13" i="67" s="1"/>
  <c r="HT13" i="67"/>
  <c r="HR13" i="67" s="1"/>
  <c r="HN13" i="67"/>
  <c r="HL13" i="67" s="1"/>
  <c r="HH13" i="67"/>
  <c r="HF13" i="67" s="1"/>
  <c r="GV13" i="67"/>
  <c r="GT13" i="67" s="1"/>
  <c r="GP13" i="67"/>
  <c r="GN13" i="67" s="1"/>
  <c r="GD13" i="67"/>
  <c r="GB13" i="67" s="1"/>
  <c r="FX13" i="67"/>
  <c r="FV13" i="67" s="1"/>
  <c r="FL13" i="67"/>
  <c r="FJ13" i="67" s="1"/>
  <c r="FD13" i="67"/>
  <c r="FC13" i="67"/>
  <c r="FU13" i="67" s="1"/>
  <c r="GM13" i="67" s="1"/>
  <c r="HE13" i="67" s="1"/>
  <c r="II13" i="67" s="1"/>
  <c r="JA13" i="67" s="1"/>
  <c r="JS13" i="67" s="1"/>
  <c r="KE13" i="67" s="1"/>
  <c r="KW13" i="67" s="1"/>
  <c r="LO13" i="67" s="1"/>
  <c r="MA13" i="67" s="1"/>
  <c r="ER13" i="67"/>
  <c r="EN13" i="67"/>
  <c r="EL13" i="67" s="1"/>
  <c r="EB13" i="67"/>
  <c r="DZ13" i="67" s="1"/>
  <c r="DY13" i="67"/>
  <c r="DP13" i="67"/>
  <c r="DN13" i="67" s="1"/>
  <c r="DB13" i="67"/>
  <c r="CR13" i="67"/>
  <c r="CP13" i="67" s="1"/>
  <c r="CF13" i="67"/>
  <c r="CD13" i="67" s="1"/>
  <c r="BT13" i="67"/>
  <c r="BR13" i="67" s="1"/>
  <c r="BF13" i="67"/>
  <c r="AV13" i="67"/>
  <c r="AT13" i="67" s="1"/>
  <c r="AH13" i="67"/>
  <c r="X13" i="67"/>
  <c r="V13" i="67" s="1"/>
  <c r="L13" i="67"/>
  <c r="J13" i="67" s="1"/>
  <c r="H13" i="67"/>
  <c r="T13" i="67" s="1"/>
  <c r="AF13" i="67" s="1"/>
  <c r="AR13" i="67" s="1"/>
  <c r="BD13" i="67" s="1"/>
  <c r="BP13" i="67" s="1"/>
  <c r="CB13" i="67" s="1"/>
  <c r="CN13" i="67" s="1"/>
  <c r="CZ13" i="67" s="1"/>
  <c r="DL13" i="67" s="1"/>
  <c r="G13" i="67"/>
  <c r="E13" i="67"/>
  <c r="Q13" i="67" s="1"/>
  <c r="AC13" i="67" s="1"/>
  <c r="MS12" i="67"/>
  <c r="NE12" i="67" s="1"/>
  <c r="NW12" i="67" s="1"/>
  <c r="MJ12" i="67"/>
  <c r="MH12" i="67" s="1"/>
  <c r="MD12" i="67"/>
  <c r="MB12" i="67" s="1"/>
  <c r="LR12" i="67"/>
  <c r="LP12" i="67" s="1"/>
  <c r="LF12" i="67"/>
  <c r="LD12" i="67" s="1"/>
  <c r="KX12" i="67"/>
  <c r="KL12" i="67"/>
  <c r="KF12" i="67"/>
  <c r="JV12" i="67"/>
  <c r="JT12" i="67" s="1"/>
  <c r="JH12" i="67"/>
  <c r="JB12" i="67"/>
  <c r="IR12" i="67"/>
  <c r="IP12" i="67" s="1"/>
  <c r="IL12" i="67"/>
  <c r="IJ12" i="67" s="1"/>
  <c r="HZ12" i="67"/>
  <c r="HX12" i="67" s="1"/>
  <c r="HT12" i="67"/>
  <c r="HR12" i="67" s="1"/>
  <c r="HN12" i="67"/>
  <c r="HL12" i="67" s="1"/>
  <c r="HH12" i="67"/>
  <c r="HF12" i="67" s="1"/>
  <c r="GV12" i="67"/>
  <c r="GT12" i="67" s="1"/>
  <c r="GP12" i="67"/>
  <c r="GN12" i="67" s="1"/>
  <c r="GD12" i="67"/>
  <c r="GB12" i="67" s="1"/>
  <c r="FX12" i="67"/>
  <c r="FV12" i="67" s="1"/>
  <c r="FL12" i="67"/>
  <c r="FJ12" i="67" s="1"/>
  <c r="FD12" i="67"/>
  <c r="FC12" i="67"/>
  <c r="FU12" i="67" s="1"/>
  <c r="GM12" i="67" s="1"/>
  <c r="HE12" i="67" s="1"/>
  <c r="II12" i="67" s="1"/>
  <c r="JA12" i="67" s="1"/>
  <c r="JS12" i="67" s="1"/>
  <c r="KE12" i="67" s="1"/>
  <c r="KW12" i="67" s="1"/>
  <c r="LO12" i="67" s="1"/>
  <c r="MA12" i="67" s="1"/>
  <c r="ER12" i="67"/>
  <c r="EN12" i="67"/>
  <c r="EL12" i="67" s="1"/>
  <c r="EB12" i="67"/>
  <c r="DZ12" i="67" s="1"/>
  <c r="DY12" i="67"/>
  <c r="DP12" i="67"/>
  <c r="DN12" i="67" s="1"/>
  <c r="DB12" i="67"/>
  <c r="CR12" i="67"/>
  <c r="CP12" i="67" s="1"/>
  <c r="CF12" i="67"/>
  <c r="CD12" i="67" s="1"/>
  <c r="BT12" i="67"/>
  <c r="BR12" i="67" s="1"/>
  <c r="BF12" i="67"/>
  <c r="AV12" i="67"/>
  <c r="AT12" i="67" s="1"/>
  <c r="AH12" i="67"/>
  <c r="X12" i="67"/>
  <c r="V12" i="67" s="1"/>
  <c r="L12" i="67"/>
  <c r="J12" i="67" s="1"/>
  <c r="H12" i="67"/>
  <c r="T12" i="67" s="1"/>
  <c r="AF12" i="67" s="1"/>
  <c r="AR12" i="67" s="1"/>
  <c r="BD12" i="67" s="1"/>
  <c r="BP12" i="67" s="1"/>
  <c r="CB12" i="67" s="1"/>
  <c r="CN12" i="67" s="1"/>
  <c r="CZ12" i="67" s="1"/>
  <c r="DL12" i="67" s="1"/>
  <c r="G12" i="67"/>
  <c r="S12" i="67" s="1"/>
  <c r="AE12" i="67" s="1"/>
  <c r="E12" i="67"/>
  <c r="MS11" i="67"/>
  <c r="NE11" i="67" s="1"/>
  <c r="NW11" i="67" s="1"/>
  <c r="MJ11" i="67"/>
  <c r="MH11" i="67" s="1"/>
  <c r="MD11" i="67"/>
  <c r="MB11" i="67" s="1"/>
  <c r="LR11" i="67"/>
  <c r="LP11" i="67" s="1"/>
  <c r="LF11" i="67"/>
  <c r="LD11" i="67" s="1"/>
  <c r="KX11" i="67"/>
  <c r="KL11" i="67"/>
  <c r="KF11" i="67"/>
  <c r="JV11" i="67"/>
  <c r="JT11" i="67" s="1"/>
  <c r="JH11" i="67"/>
  <c r="JB11" i="67"/>
  <c r="IR11" i="67"/>
  <c r="IP11" i="67" s="1"/>
  <c r="IL11" i="67"/>
  <c r="IJ11" i="67" s="1"/>
  <c r="HZ11" i="67"/>
  <c r="HX11" i="67" s="1"/>
  <c r="HT11" i="67"/>
  <c r="HR11" i="67" s="1"/>
  <c r="HN11" i="67"/>
  <c r="HL11" i="67" s="1"/>
  <c r="HH11" i="67"/>
  <c r="HF11" i="67" s="1"/>
  <c r="GV11" i="67"/>
  <c r="GT11" i="67" s="1"/>
  <c r="GP11" i="67"/>
  <c r="GN11" i="67" s="1"/>
  <c r="GD11" i="67"/>
  <c r="GB11" i="67" s="1"/>
  <c r="FX11" i="67"/>
  <c r="FV11" i="67" s="1"/>
  <c r="FL11" i="67"/>
  <c r="FJ11" i="67" s="1"/>
  <c r="FD11" i="67"/>
  <c r="FC11" i="67"/>
  <c r="FU11" i="67" s="1"/>
  <c r="GM11" i="67" s="1"/>
  <c r="HE11" i="67" s="1"/>
  <c r="II11" i="67" s="1"/>
  <c r="JA11" i="67" s="1"/>
  <c r="JS11" i="67" s="1"/>
  <c r="KE11" i="67" s="1"/>
  <c r="KW11" i="67" s="1"/>
  <c r="LO11" i="67" s="1"/>
  <c r="MA11" i="67" s="1"/>
  <c r="ER11" i="67"/>
  <c r="EN11" i="67"/>
  <c r="EL11" i="67" s="1"/>
  <c r="EB11" i="67"/>
  <c r="DZ11" i="67" s="1"/>
  <c r="DY11" i="67"/>
  <c r="DP11" i="67"/>
  <c r="DN11" i="67" s="1"/>
  <c r="DB11" i="67"/>
  <c r="CR11" i="67"/>
  <c r="CP11" i="67" s="1"/>
  <c r="CF11" i="67"/>
  <c r="CD11" i="67" s="1"/>
  <c r="BT11" i="67"/>
  <c r="BR11" i="67" s="1"/>
  <c r="BF11" i="67"/>
  <c r="AV11" i="67"/>
  <c r="AT11" i="67" s="1"/>
  <c r="AH11" i="67"/>
  <c r="X11" i="67"/>
  <c r="V11" i="67" s="1"/>
  <c r="L11" i="67"/>
  <c r="J11" i="67" s="1"/>
  <c r="H11" i="67"/>
  <c r="T11" i="67" s="1"/>
  <c r="AF11" i="67" s="1"/>
  <c r="AR11" i="67" s="1"/>
  <c r="BD11" i="67" s="1"/>
  <c r="BP11" i="67" s="1"/>
  <c r="CB11" i="67" s="1"/>
  <c r="CN11" i="67" s="1"/>
  <c r="CZ11" i="67" s="1"/>
  <c r="DL11" i="67" s="1"/>
  <c r="G11" i="67"/>
  <c r="S11" i="67" s="1"/>
  <c r="E11" i="67"/>
  <c r="Q11" i="67" s="1"/>
  <c r="AC11" i="67" s="1"/>
  <c r="AO11" i="67" s="1"/>
  <c r="MS10" i="67"/>
  <c r="NE10" i="67" s="1"/>
  <c r="NW10" i="67" s="1"/>
  <c r="ML10" i="67"/>
  <c r="MJ10" i="67" s="1"/>
  <c r="MI10" i="67"/>
  <c r="MF10" i="67"/>
  <c r="ME10" i="67"/>
  <c r="MC10" i="67"/>
  <c r="LR10" i="67"/>
  <c r="LP10" i="67" s="1"/>
  <c r="LH10" i="67"/>
  <c r="LG10" i="67"/>
  <c r="LE10" i="67"/>
  <c r="LB10" i="67"/>
  <c r="LA10" i="67"/>
  <c r="KY10" i="67"/>
  <c r="KF10" i="67"/>
  <c r="JV10" i="67"/>
  <c r="JT10" i="67" s="1"/>
  <c r="JH10" i="67"/>
  <c r="JB10" i="67"/>
  <c r="IR10" i="67"/>
  <c r="IP10" i="67" s="1"/>
  <c r="IL10" i="67"/>
  <c r="IJ10" i="67" s="1"/>
  <c r="HZ10" i="67"/>
  <c r="HX10" i="67" s="1"/>
  <c r="HT10" i="67"/>
  <c r="HR10" i="67"/>
  <c r="HN10" i="67"/>
  <c r="HL10" i="67" s="1"/>
  <c r="HH10" i="67"/>
  <c r="HF10" i="67" s="1"/>
  <c r="GV10" i="67"/>
  <c r="GT10" i="67" s="1"/>
  <c r="GQ10" i="67"/>
  <c r="GO10" i="67"/>
  <c r="GD10" i="67"/>
  <c r="GB10" i="67" s="1"/>
  <c r="FX10" i="67"/>
  <c r="FV10" i="67" s="1"/>
  <c r="FL10" i="67"/>
  <c r="FJ10" i="67" s="1"/>
  <c r="FD10" i="67"/>
  <c r="FC10" i="67"/>
  <c r="FU10" i="67" s="1"/>
  <c r="GM10" i="67" s="1"/>
  <c r="HE10" i="67" s="1"/>
  <c r="II10" i="67" s="1"/>
  <c r="JA10" i="67" s="1"/>
  <c r="JS10" i="67" s="1"/>
  <c r="KE10" i="67" s="1"/>
  <c r="KW10" i="67" s="1"/>
  <c r="LO10" i="67" s="1"/>
  <c r="MA10" i="67" s="1"/>
  <c r="ER10" i="67"/>
  <c r="EN10" i="67"/>
  <c r="EL10" i="67" s="1"/>
  <c r="EB10" i="67"/>
  <c r="DZ10" i="67" s="1"/>
  <c r="DY10" i="67"/>
  <c r="DP10" i="67"/>
  <c r="DO10" i="67"/>
  <c r="DB10" i="67"/>
  <c r="CR10" i="67"/>
  <c r="CP10" i="67" s="1"/>
  <c r="CF10" i="67"/>
  <c r="CD10" i="67" s="1"/>
  <c r="BT10" i="67"/>
  <c r="BR10" i="67" s="1"/>
  <c r="BH10" i="67"/>
  <c r="BF10" i="67" s="1"/>
  <c r="AV10" i="67"/>
  <c r="AT10" i="67" s="1"/>
  <c r="AH10" i="67"/>
  <c r="X10" i="67"/>
  <c r="V10" i="67" s="1"/>
  <c r="L10" i="67"/>
  <c r="J10" i="67" s="1"/>
  <c r="H10" i="67"/>
  <c r="T10" i="67" s="1"/>
  <c r="AF10" i="67" s="1"/>
  <c r="AR10" i="67" s="1"/>
  <c r="BD10" i="67" s="1"/>
  <c r="BP10" i="67" s="1"/>
  <c r="CB10" i="67" s="1"/>
  <c r="CN10" i="67" s="1"/>
  <c r="CZ10" i="67" s="1"/>
  <c r="DL10" i="67" s="1"/>
  <c r="G10" i="67"/>
  <c r="S10" i="67" s="1"/>
  <c r="AE10" i="67" s="1"/>
  <c r="E10" i="67"/>
  <c r="MS9" i="67"/>
  <c r="NE9" i="67" s="1"/>
  <c r="NW9" i="67" s="1"/>
  <c r="ML9" i="67"/>
  <c r="MK9" i="67"/>
  <c r="MI9" i="67"/>
  <c r="MF9" i="67"/>
  <c r="ME9" i="67"/>
  <c r="MC9" i="67"/>
  <c r="LR9" i="67"/>
  <c r="LP9" i="67" s="1"/>
  <c r="LH9" i="67"/>
  <c r="LG9" i="67"/>
  <c r="LE9" i="67"/>
  <c r="LB9" i="67"/>
  <c r="LA9" i="67"/>
  <c r="KY9" i="67"/>
  <c r="KF9" i="67"/>
  <c r="JV9" i="67"/>
  <c r="JT9" i="67" s="1"/>
  <c r="JH9" i="67"/>
  <c r="JB9" i="67"/>
  <c r="IR9" i="67"/>
  <c r="IP9" i="67" s="1"/>
  <c r="IM9" i="67"/>
  <c r="IM19" i="67" s="1"/>
  <c r="IK9" i="67"/>
  <c r="HZ9" i="67"/>
  <c r="HX9" i="67" s="1"/>
  <c r="HT9" i="67"/>
  <c r="HR9" i="67" s="1"/>
  <c r="HN9" i="67"/>
  <c r="HL9" i="67" s="1"/>
  <c r="HH9" i="67"/>
  <c r="HF9" i="67" s="1"/>
  <c r="GV9" i="67"/>
  <c r="GT9" i="67" s="1"/>
  <c r="GP9" i="67"/>
  <c r="GO9" i="67"/>
  <c r="GD9" i="67"/>
  <c r="GB9" i="67" s="1"/>
  <c r="FX9" i="67"/>
  <c r="FV9" i="67" s="1"/>
  <c r="FJ9" i="67"/>
  <c r="FD9" i="67"/>
  <c r="FC9" i="67"/>
  <c r="FU9" i="67" s="1"/>
  <c r="GM9" i="67" s="1"/>
  <c r="HE9" i="67" s="1"/>
  <c r="II9" i="67" s="1"/>
  <c r="JA9" i="67" s="1"/>
  <c r="JS9" i="67" s="1"/>
  <c r="KE9" i="67" s="1"/>
  <c r="KW9" i="67" s="1"/>
  <c r="LO9" i="67" s="1"/>
  <c r="MA9" i="67" s="1"/>
  <c r="ES9" i="67"/>
  <c r="EP9" i="67"/>
  <c r="EP19" i="67" s="1"/>
  <c r="EO9" i="67"/>
  <c r="EM9" i="67"/>
  <c r="EB9" i="67"/>
  <c r="DZ9" i="67" s="1"/>
  <c r="DY9" i="67"/>
  <c r="DP9" i="67"/>
  <c r="DO9" i="67"/>
  <c r="DC9" i="67"/>
  <c r="DB9" i="67" s="1"/>
  <c r="CR9" i="67"/>
  <c r="CP9" i="67" s="1"/>
  <c r="CF9" i="67"/>
  <c r="CD9" i="67" s="1"/>
  <c r="BT9" i="67"/>
  <c r="BS9" i="67"/>
  <c r="BS19" i="67" s="1"/>
  <c r="BH9" i="67"/>
  <c r="BF9" i="67" s="1"/>
  <c r="AX9" i="67"/>
  <c r="AH9" i="67"/>
  <c r="X9" i="67"/>
  <c r="V9" i="67" s="1"/>
  <c r="L9" i="67"/>
  <c r="J9" i="67" s="1"/>
  <c r="H9" i="67"/>
  <c r="T9" i="67" s="1"/>
  <c r="AF9" i="67" s="1"/>
  <c r="AR9" i="67" s="1"/>
  <c r="G9" i="67"/>
  <c r="E9" i="67"/>
  <c r="MS8" i="67"/>
  <c r="NE8" i="67" s="1"/>
  <c r="NW8" i="67" s="1"/>
  <c r="MK8" i="67"/>
  <c r="MI8" i="67"/>
  <c r="MF8" i="67"/>
  <c r="ME8" i="67"/>
  <c r="MC8" i="67"/>
  <c r="LP8" i="67"/>
  <c r="LG8" i="67"/>
  <c r="LE8" i="67"/>
  <c r="LB8" i="67"/>
  <c r="LA8" i="67"/>
  <c r="KY8" i="67"/>
  <c r="KF8" i="67"/>
  <c r="JV8" i="67"/>
  <c r="JT8" i="67" s="1"/>
  <c r="JH8" i="67"/>
  <c r="JB8" i="67"/>
  <c r="IJ8" i="67"/>
  <c r="HZ8" i="67"/>
  <c r="HX8" i="67" s="1"/>
  <c r="HT8" i="67"/>
  <c r="HR8" i="67" s="1"/>
  <c r="HN8" i="67"/>
  <c r="HL8" i="67" s="1"/>
  <c r="HH8" i="67"/>
  <c r="HF8" i="67" s="1"/>
  <c r="GT8" i="67"/>
  <c r="GN8" i="67"/>
  <c r="GB8" i="67"/>
  <c r="FV8" i="67"/>
  <c r="FL8" i="67"/>
  <c r="FJ8" i="67" s="1"/>
  <c r="FD8" i="67"/>
  <c r="FC8" i="67"/>
  <c r="FU8" i="67" s="1"/>
  <c r="GM8" i="67" s="1"/>
  <c r="HE8" i="67" s="1"/>
  <c r="II8" i="67" s="1"/>
  <c r="JA8" i="67" s="1"/>
  <c r="JS8" i="67" s="1"/>
  <c r="KE8" i="67" s="1"/>
  <c r="KW8" i="67" s="1"/>
  <c r="LO8" i="67" s="1"/>
  <c r="MA8" i="67" s="1"/>
  <c r="ER8" i="67"/>
  <c r="EL8" i="67"/>
  <c r="EB8" i="67"/>
  <c r="DZ8" i="67" s="1"/>
  <c r="DY8" i="67"/>
  <c r="DP8" i="67"/>
  <c r="DO8" i="67"/>
  <c r="DB8" i="67"/>
  <c r="CR8" i="67"/>
  <c r="CP8" i="67" s="1"/>
  <c r="CH8" i="67"/>
  <c r="CG8" i="67"/>
  <c r="CE8" i="67"/>
  <c r="BT8" i="67"/>
  <c r="BR8" i="67" s="1"/>
  <c r="BH8" i="67"/>
  <c r="AV8" i="67"/>
  <c r="AT8" i="67" s="1"/>
  <c r="AH8" i="67"/>
  <c r="X8" i="67"/>
  <c r="V8" i="67" s="1"/>
  <c r="L8" i="67"/>
  <c r="J8" i="67" s="1"/>
  <c r="H8" i="67"/>
  <c r="T8" i="67" s="1"/>
  <c r="AF8" i="67" s="1"/>
  <c r="AR8" i="67" s="1"/>
  <c r="BD8" i="67" s="1"/>
  <c r="BP8" i="67" s="1"/>
  <c r="CB8" i="67" s="1"/>
  <c r="G8" i="67"/>
  <c r="S8" i="67" s="1"/>
  <c r="E8" i="67"/>
  <c r="Q8" i="67" s="1"/>
  <c r="MS7" i="67"/>
  <c r="NE7" i="67" s="1"/>
  <c r="NW7" i="67" s="1"/>
  <c r="MJ7" i="67"/>
  <c r="MH7" i="67" s="1"/>
  <c r="MF7" i="67"/>
  <c r="ME7" i="67"/>
  <c r="MC7" i="67"/>
  <c r="LR7" i="67"/>
  <c r="LF7" i="67"/>
  <c r="LD7" i="67" s="1"/>
  <c r="LB7" i="67"/>
  <c r="LA7" i="67"/>
  <c r="KY7" i="67"/>
  <c r="KL7" i="67"/>
  <c r="KF7" i="67"/>
  <c r="JV7" i="67"/>
  <c r="JH7" i="67"/>
  <c r="JB7" i="67"/>
  <c r="IR7" i="67"/>
  <c r="IJ7" i="67"/>
  <c r="HZ7" i="67"/>
  <c r="HT7" i="67"/>
  <c r="HR7" i="67" s="1"/>
  <c r="HN7" i="67"/>
  <c r="HL7" i="67" s="1"/>
  <c r="HH7" i="67"/>
  <c r="HF7" i="67" s="1"/>
  <c r="GV7" i="67"/>
  <c r="GT7" i="67" s="1"/>
  <c r="GN7" i="67"/>
  <c r="GD7" i="67"/>
  <c r="FV7" i="67"/>
  <c r="FL7" i="67"/>
  <c r="FJ7" i="67" s="1"/>
  <c r="FD7" i="67"/>
  <c r="FC7" i="67"/>
  <c r="ER7" i="67"/>
  <c r="EL7" i="67"/>
  <c r="EB7" i="67"/>
  <c r="DY7" i="67"/>
  <c r="DP7" i="67"/>
  <c r="DN7" i="67" s="1"/>
  <c r="DB7" i="67"/>
  <c r="CR7" i="67"/>
  <c r="CP7" i="67" s="1"/>
  <c r="CF7" i="67"/>
  <c r="CD7" i="67" s="1"/>
  <c r="BT7" i="67"/>
  <c r="BR7" i="67" s="1"/>
  <c r="BF7" i="67"/>
  <c r="AV7" i="67"/>
  <c r="AH7" i="67"/>
  <c r="X7" i="67"/>
  <c r="V7" i="67" s="1"/>
  <c r="L7" i="67"/>
  <c r="J7" i="67" s="1"/>
  <c r="H7" i="67"/>
  <c r="G7" i="67"/>
  <c r="E7" i="67"/>
  <c r="Q7" i="67" s="1"/>
  <c r="AC7" i="67" s="1"/>
  <c r="AO7" i="67" s="1"/>
  <c r="CN28" i="67" l="1"/>
  <c r="CZ28" i="67" s="1"/>
  <c r="DL28" i="67" s="1"/>
  <c r="DX28" i="67" s="1"/>
  <c r="EJ28" i="67" s="1"/>
  <c r="FB28" i="67" s="1"/>
  <c r="FT28" i="67" s="1"/>
  <c r="GL28" i="67" s="1"/>
  <c r="HD28" i="67" s="1"/>
  <c r="IH28" i="67" s="1"/>
  <c r="IZ28" i="67" s="1"/>
  <c r="JR28" i="67" s="1"/>
  <c r="KD28" i="67" s="1"/>
  <c r="KV28" i="67" s="1"/>
  <c r="LN28" i="67" s="1"/>
  <c r="LZ28" i="67" s="1"/>
  <c r="MR28" i="67" s="1"/>
  <c r="ND28" i="67" s="1"/>
  <c r="NV28" i="67" s="1"/>
  <c r="CN37" i="67"/>
  <c r="CZ37" i="67" s="1"/>
  <c r="DL37" i="67" s="1"/>
  <c r="DX37" i="67" s="1"/>
  <c r="EJ37" i="67" s="1"/>
  <c r="FB37" i="67" s="1"/>
  <c r="FT37" i="67" s="1"/>
  <c r="GL37" i="67" s="1"/>
  <c r="HD37" i="67" s="1"/>
  <c r="IH37" i="67" s="1"/>
  <c r="IZ37" i="67" s="1"/>
  <c r="JR37" i="67" s="1"/>
  <c r="KD37" i="67" s="1"/>
  <c r="KV37" i="67" s="1"/>
  <c r="LN37" i="67" s="1"/>
  <c r="LZ37" i="67" s="1"/>
  <c r="MR37" i="67" s="1"/>
  <c r="ND37" i="67" s="1"/>
  <c r="NV37" i="67" s="1"/>
  <c r="IJ15" i="67"/>
  <c r="BE29" i="67"/>
  <c r="CO29" i="67" s="1"/>
  <c r="DA29" i="67" s="1"/>
  <c r="DM29" i="67" s="1"/>
  <c r="DY29" i="67" s="1"/>
  <c r="R17" i="67"/>
  <c r="FX44" i="67"/>
  <c r="CN27" i="67"/>
  <c r="CZ27" i="67" s="1"/>
  <c r="DL27" i="67" s="1"/>
  <c r="DX27" i="67" s="1"/>
  <c r="EJ27" i="67" s="1"/>
  <c r="FB27" i="67" s="1"/>
  <c r="FT27" i="67" s="1"/>
  <c r="GL27" i="67" s="1"/>
  <c r="HD27" i="67" s="1"/>
  <c r="IH27" i="67" s="1"/>
  <c r="IZ27" i="67" s="1"/>
  <c r="JR27" i="67" s="1"/>
  <c r="KD27" i="67" s="1"/>
  <c r="KV27" i="67" s="1"/>
  <c r="LN27" i="67" s="1"/>
  <c r="LZ27" i="67" s="1"/>
  <c r="MR27" i="67" s="1"/>
  <c r="ND27" i="67" s="1"/>
  <c r="NV27" i="67" s="1"/>
  <c r="BE35" i="67"/>
  <c r="CC35" i="67" s="1"/>
  <c r="LD17" i="67"/>
  <c r="CG44" i="67"/>
  <c r="CM33" i="67"/>
  <c r="CY33" i="67" s="1"/>
  <c r="DK33" i="67" s="1"/>
  <c r="CD41" i="67"/>
  <c r="MD16" i="67"/>
  <c r="CD28" i="67"/>
  <c r="CK34" i="67"/>
  <c r="CW34" i="67" s="1"/>
  <c r="DI34" i="67" s="1"/>
  <c r="MT8" i="67"/>
  <c r="CN41" i="67"/>
  <c r="CZ41" i="67" s="1"/>
  <c r="DL41" i="67" s="1"/>
  <c r="DX41" i="67" s="1"/>
  <c r="EJ41" i="67" s="1"/>
  <c r="FB41" i="67" s="1"/>
  <c r="FT41" i="67" s="1"/>
  <c r="GL41" i="67" s="1"/>
  <c r="HD41" i="67" s="1"/>
  <c r="IH41" i="67" s="1"/>
  <c r="IZ41" i="67" s="1"/>
  <c r="JR41" i="67" s="1"/>
  <c r="KD41" i="67" s="1"/>
  <c r="KV41" i="67" s="1"/>
  <c r="LN41" i="67" s="1"/>
  <c r="LZ41" i="67" s="1"/>
  <c r="MR41" i="67" s="1"/>
  <c r="ND41" i="67" s="1"/>
  <c r="NV41" i="67" s="1"/>
  <c r="BH19" i="67"/>
  <c r="BE32" i="67"/>
  <c r="CO32" i="67" s="1"/>
  <c r="DA32" i="67" s="1"/>
  <c r="DM32" i="67" s="1"/>
  <c r="DY32" i="67" s="1"/>
  <c r="CN35" i="67"/>
  <c r="CZ35" i="67" s="1"/>
  <c r="DL35" i="67" s="1"/>
  <c r="DX35" i="67" s="1"/>
  <c r="EJ35" i="67" s="1"/>
  <c r="FB35" i="67" s="1"/>
  <c r="FT35" i="67" s="1"/>
  <c r="GL35" i="67" s="1"/>
  <c r="HD35" i="67" s="1"/>
  <c r="IH35" i="67" s="1"/>
  <c r="IZ35" i="67" s="1"/>
  <c r="JR35" i="67" s="1"/>
  <c r="KD35" i="67" s="1"/>
  <c r="KV35" i="67" s="1"/>
  <c r="LN35" i="67" s="1"/>
  <c r="LZ35" i="67" s="1"/>
  <c r="MR35" i="67" s="1"/>
  <c r="ND35" i="67" s="1"/>
  <c r="NV35" i="67" s="1"/>
  <c r="R38" i="67"/>
  <c r="AD38" i="67" s="1"/>
  <c r="CD39" i="67"/>
  <c r="JO42" i="67"/>
  <c r="KA42" i="67" s="1"/>
  <c r="KS42" i="67" s="1"/>
  <c r="LK42" i="67" s="1"/>
  <c r="LW42" i="67" s="1"/>
  <c r="MO42" i="67" s="1"/>
  <c r="NA42" i="67" s="1"/>
  <c r="MK19" i="67"/>
  <c r="GP44" i="67"/>
  <c r="CN29" i="67"/>
  <c r="CZ29" i="67" s="1"/>
  <c r="DL29" i="67" s="1"/>
  <c r="DX29" i="67" s="1"/>
  <c r="EJ29" i="67" s="1"/>
  <c r="FB29" i="67" s="1"/>
  <c r="FT29" i="67" s="1"/>
  <c r="GL29" i="67" s="1"/>
  <c r="HD29" i="67" s="1"/>
  <c r="IH29" i="67" s="1"/>
  <c r="IZ29" i="67" s="1"/>
  <c r="JR29" i="67" s="1"/>
  <c r="KD29" i="67" s="1"/>
  <c r="KV29" i="67" s="1"/>
  <c r="LN29" i="67" s="1"/>
  <c r="LZ29" i="67" s="1"/>
  <c r="MR29" i="67" s="1"/>
  <c r="ND29" i="67" s="1"/>
  <c r="NV29" i="67" s="1"/>
  <c r="AH19" i="67"/>
  <c r="MM22" i="67"/>
  <c r="MS22" i="67" s="1"/>
  <c r="NE22" i="67" s="1"/>
  <c r="MP21" i="67"/>
  <c r="ER44" i="67"/>
  <c r="CO36" i="67"/>
  <c r="DA36" i="67" s="1"/>
  <c r="DM36" i="67" s="1"/>
  <c r="DY36" i="67" s="1"/>
  <c r="D39" i="67"/>
  <c r="P39" i="67" s="1"/>
  <c r="AB39" i="67" s="1"/>
  <c r="CN39" i="67"/>
  <c r="CZ39" i="67" s="1"/>
  <c r="DL39" i="67" s="1"/>
  <c r="DX39" i="67" s="1"/>
  <c r="EJ39" i="67" s="1"/>
  <c r="FB39" i="67" s="1"/>
  <c r="FT39" i="67" s="1"/>
  <c r="GL39" i="67" s="1"/>
  <c r="HD39" i="67" s="1"/>
  <c r="IH39" i="67" s="1"/>
  <c r="IZ39" i="67" s="1"/>
  <c r="JR39" i="67" s="1"/>
  <c r="KD39" i="67" s="1"/>
  <c r="KV39" i="67" s="1"/>
  <c r="LN39" i="67" s="1"/>
  <c r="LZ39" i="67" s="1"/>
  <c r="MR39" i="67" s="1"/>
  <c r="ND39" i="67" s="1"/>
  <c r="NV39" i="67" s="1"/>
  <c r="DJ42" i="67"/>
  <c r="NQ22" i="67"/>
  <c r="CN8" i="67"/>
  <c r="CZ8" i="67" s="1"/>
  <c r="DL8" i="67" s="1"/>
  <c r="DX8" i="67" s="1"/>
  <c r="KZ15" i="67"/>
  <c r="KX15" i="67" s="1"/>
  <c r="MD9" i="67"/>
  <c r="MB9" i="67" s="1"/>
  <c r="IJ16" i="67"/>
  <c r="EM19" i="67"/>
  <c r="MD10" i="67"/>
  <c r="MB10" i="67" s="1"/>
  <c r="MD7" i="67"/>
  <c r="KZ10" i="67"/>
  <c r="KX10" i="67" s="1"/>
  <c r="GN15" i="67"/>
  <c r="NB22" i="67"/>
  <c r="MZ22" i="67" s="1"/>
  <c r="CF44" i="67"/>
  <c r="FU44" i="67"/>
  <c r="KX44" i="67"/>
  <c r="NN10" i="67"/>
  <c r="NL10" i="67" s="1"/>
  <c r="CH44" i="67"/>
  <c r="GD44" i="67"/>
  <c r="LF44" i="67"/>
  <c r="KZ14" i="67"/>
  <c r="KX14" i="67" s="1"/>
  <c r="CD26" i="67"/>
  <c r="CI44" i="67"/>
  <c r="MB44" i="67"/>
  <c r="D31" i="67"/>
  <c r="P31" i="67" s="1"/>
  <c r="AB31" i="67" s="1"/>
  <c r="S16" i="67"/>
  <c r="AE16" i="67" s="1"/>
  <c r="AQ16" i="67" s="1"/>
  <c r="BC16" i="67" s="1"/>
  <c r="BO16" i="67" s="1"/>
  <c r="DB44" i="67"/>
  <c r="GV44" i="67"/>
  <c r="MJ44" i="67"/>
  <c r="DN44" i="67"/>
  <c r="JA26" i="67"/>
  <c r="II44" i="67"/>
  <c r="NE26" i="67"/>
  <c r="MS44" i="67"/>
  <c r="CD27" i="67"/>
  <c r="CD37" i="67"/>
  <c r="KZ7" i="67"/>
  <c r="KX7" i="67" s="1"/>
  <c r="IJ44" i="67"/>
  <c r="D27" i="67"/>
  <c r="P27" i="67" s="1"/>
  <c r="AB27" i="67" s="1"/>
  <c r="CN36" i="67"/>
  <c r="CZ36" i="67" s="1"/>
  <c r="DL36" i="67" s="1"/>
  <c r="DX36" i="67" s="1"/>
  <c r="EJ36" i="67" s="1"/>
  <c r="FB36" i="67" s="1"/>
  <c r="FT36" i="67" s="1"/>
  <c r="GL36" i="67" s="1"/>
  <c r="HD36" i="67" s="1"/>
  <c r="IH36" i="67" s="1"/>
  <c r="IZ36" i="67" s="1"/>
  <c r="JR36" i="67" s="1"/>
  <c r="KD36" i="67" s="1"/>
  <c r="KV36" i="67" s="1"/>
  <c r="LN36" i="67" s="1"/>
  <c r="LZ36" i="67" s="1"/>
  <c r="MR36" i="67" s="1"/>
  <c r="ND36" i="67" s="1"/>
  <c r="NV36" i="67" s="1"/>
  <c r="D41" i="67"/>
  <c r="P41" i="67" s="1"/>
  <c r="AB41" i="67" s="1"/>
  <c r="BX42" i="67"/>
  <c r="DW42" i="67"/>
  <c r="DV42" i="67" s="1"/>
  <c r="MT26" i="67"/>
  <c r="MU44" i="67"/>
  <c r="KZ16" i="67"/>
  <c r="KX16" i="67" s="1"/>
  <c r="EL44" i="67"/>
  <c r="IR44" i="67"/>
  <c r="JH30" i="67"/>
  <c r="CN40" i="67"/>
  <c r="CZ40" i="67" s="1"/>
  <c r="DL40" i="67" s="1"/>
  <c r="DX40" i="67" s="1"/>
  <c r="EJ40" i="67" s="1"/>
  <c r="FB40" i="67" s="1"/>
  <c r="FT40" i="67" s="1"/>
  <c r="GL40" i="67" s="1"/>
  <c r="HD40" i="67" s="1"/>
  <c r="IH40" i="67" s="1"/>
  <c r="IZ40" i="67" s="1"/>
  <c r="JR40" i="67" s="1"/>
  <c r="KD40" i="67" s="1"/>
  <c r="KV40" i="67" s="1"/>
  <c r="LN40" i="67" s="1"/>
  <c r="LZ40" i="67" s="1"/>
  <c r="MR40" i="67" s="1"/>
  <c r="ND40" i="67" s="1"/>
  <c r="NV40" i="67" s="1"/>
  <c r="MV43" i="67"/>
  <c r="MV44" i="67" s="1"/>
  <c r="NC43" i="67"/>
  <c r="MW44" i="67"/>
  <c r="MW45" i="67" s="1"/>
  <c r="F9" i="67"/>
  <c r="AF26" i="67"/>
  <c r="AF44" i="67" s="1"/>
  <c r="T44" i="67"/>
  <c r="JB44" i="67"/>
  <c r="NF43" i="67"/>
  <c r="ND43" i="67"/>
  <c r="NV43" i="67" s="1"/>
  <c r="MX44" i="67"/>
  <c r="MX45" i="67" s="1"/>
  <c r="LD44" i="67"/>
  <c r="CP42" i="67"/>
  <c r="CP44" i="67" s="1"/>
  <c r="CR44" i="67"/>
  <c r="BD9" i="67"/>
  <c r="BP9" i="67" s="1"/>
  <c r="CB9" i="67" s="1"/>
  <c r="CN9" i="67" s="1"/>
  <c r="CZ9" i="67" s="1"/>
  <c r="DL9" i="67" s="1"/>
  <c r="DX9" i="67" s="1"/>
  <c r="BE26" i="67"/>
  <c r="CC26" i="67" s="1"/>
  <c r="U44" i="67"/>
  <c r="U45" i="67" s="1"/>
  <c r="U47" i="67" s="1"/>
  <c r="FC44" i="67"/>
  <c r="JH26" i="67"/>
  <c r="JJ44" i="67"/>
  <c r="AG31" i="67"/>
  <c r="KL42" i="67"/>
  <c r="KM44" i="67"/>
  <c r="MV19" i="67"/>
  <c r="NE43" i="67"/>
  <c r="NW43" i="67" s="1"/>
  <c r="MY44" i="67"/>
  <c r="MY45" i="67" s="1"/>
  <c r="BL44" i="67"/>
  <c r="FF44" i="67"/>
  <c r="KF44" i="67"/>
  <c r="Q29" i="67"/>
  <c r="AC29" i="67" s="1"/>
  <c r="AO29" i="67" s="1"/>
  <c r="IX42" i="67"/>
  <c r="IV42" i="67" s="1"/>
  <c r="G19" i="67"/>
  <c r="G45" i="67" s="1"/>
  <c r="G47" i="67" s="1"/>
  <c r="CE44" i="67"/>
  <c r="FJ26" i="67"/>
  <c r="FL44" i="67"/>
  <c r="KN44" i="67"/>
  <c r="CD33" i="67"/>
  <c r="MT30" i="67"/>
  <c r="KL14" i="67"/>
  <c r="KZ9" i="67"/>
  <c r="KX9" i="67" s="1"/>
  <c r="F12" i="67"/>
  <c r="D12" i="67" s="1"/>
  <c r="R12" i="67"/>
  <c r="CN16" i="67"/>
  <c r="CZ16" i="67" s="1"/>
  <c r="DL16" i="67" s="1"/>
  <c r="EJ16" i="67" s="1"/>
  <c r="FB16" i="67" s="1"/>
  <c r="FT16" i="67" s="1"/>
  <c r="GL16" i="67" s="1"/>
  <c r="HD16" i="67" s="1"/>
  <c r="IH16" i="67" s="1"/>
  <c r="IZ16" i="67" s="1"/>
  <c r="JR16" i="67" s="1"/>
  <c r="KD16" i="67" s="1"/>
  <c r="KV16" i="67" s="1"/>
  <c r="LN16" i="67" s="1"/>
  <c r="LZ16" i="67" s="1"/>
  <c r="MR16" i="67" s="1"/>
  <c r="ND16" i="67" s="1"/>
  <c r="NV16" i="67" s="1"/>
  <c r="MB16" i="67"/>
  <c r="NH7" i="67"/>
  <c r="NF7" i="67" s="1"/>
  <c r="NH16" i="67"/>
  <c r="NE19" i="67"/>
  <c r="F8" i="67"/>
  <c r="D8" i="67" s="1"/>
  <c r="S9" i="67"/>
  <c r="R9" i="67" s="1"/>
  <c r="KL15" i="67"/>
  <c r="AH16" i="67"/>
  <c r="KL17" i="67"/>
  <c r="CD29" i="67"/>
  <c r="CD15" i="67"/>
  <c r="KQ22" i="67"/>
  <c r="KW22" i="67" s="1"/>
  <c r="KT22" i="67"/>
  <c r="CD31" i="67"/>
  <c r="CX42" i="67"/>
  <c r="NW19" i="67"/>
  <c r="DC19" i="67"/>
  <c r="DC42" i="67" s="1"/>
  <c r="DC44" i="67" s="1"/>
  <c r="CD35" i="67"/>
  <c r="H19" i="67"/>
  <c r="H45" i="67" s="1"/>
  <c r="H47" i="67" s="1"/>
  <c r="DO19" i="67"/>
  <c r="EF21" i="67" s="1"/>
  <c r="D16" i="67"/>
  <c r="LI22" i="67"/>
  <c r="JB19" i="67"/>
  <c r="DN15" i="67"/>
  <c r="JU45" i="67"/>
  <c r="CN34" i="67"/>
  <c r="CZ34" i="67" s="1"/>
  <c r="DL34" i="67" s="1"/>
  <c r="DX34" i="67" s="1"/>
  <c r="EJ34" i="67" s="1"/>
  <c r="FB34" i="67" s="1"/>
  <c r="FT34" i="67" s="1"/>
  <c r="GL34" i="67" s="1"/>
  <c r="HD34" i="67" s="1"/>
  <c r="IH34" i="67" s="1"/>
  <c r="IZ34" i="67" s="1"/>
  <c r="JR34" i="67" s="1"/>
  <c r="KD34" i="67" s="1"/>
  <c r="KV34" i="67" s="1"/>
  <c r="LN34" i="67" s="1"/>
  <c r="LZ34" i="67" s="1"/>
  <c r="MR34" i="67" s="1"/>
  <c r="ND34" i="67" s="1"/>
  <c r="NV34" i="67" s="1"/>
  <c r="JQ42" i="67"/>
  <c r="DN9" i="67"/>
  <c r="KZ8" i="67"/>
  <c r="KX8" i="67" s="1"/>
  <c r="BR9" i="67"/>
  <c r="GT17" i="67"/>
  <c r="GT19" i="67" s="1"/>
  <c r="CD30" i="67"/>
  <c r="CN31" i="67"/>
  <c r="CZ31" i="67" s="1"/>
  <c r="DL31" i="67" s="1"/>
  <c r="DX31" i="67" s="1"/>
  <c r="EJ31" i="67" s="1"/>
  <c r="FB31" i="67" s="1"/>
  <c r="FT31" i="67" s="1"/>
  <c r="GL31" i="67" s="1"/>
  <c r="HD31" i="67" s="1"/>
  <c r="IH31" i="67" s="1"/>
  <c r="IZ31" i="67" s="1"/>
  <c r="JR31" i="67" s="1"/>
  <c r="KD31" i="67" s="1"/>
  <c r="KV31" i="67" s="1"/>
  <c r="LN31" i="67" s="1"/>
  <c r="LZ31" i="67" s="1"/>
  <c r="MR31" i="67" s="1"/>
  <c r="ND31" i="67" s="1"/>
  <c r="NV31" i="67" s="1"/>
  <c r="EL15" i="67"/>
  <c r="D33" i="67"/>
  <c r="P33" i="67" s="1"/>
  <c r="AB33" i="67" s="1"/>
  <c r="AP35" i="67"/>
  <c r="AN35" i="67" s="1"/>
  <c r="CD36" i="67"/>
  <c r="HL19" i="67"/>
  <c r="CD32" i="67"/>
  <c r="AG39" i="67"/>
  <c r="MT18" i="67"/>
  <c r="HN19" i="67"/>
  <c r="CG19" i="67"/>
  <c r="MT31" i="67"/>
  <c r="MT7" i="67"/>
  <c r="MT16" i="67"/>
  <c r="MU19" i="67"/>
  <c r="NL26" i="67"/>
  <c r="NL43" i="67" s="1"/>
  <c r="AE15" i="67"/>
  <c r="AQ15" i="67" s="1"/>
  <c r="BC15" i="67" s="1"/>
  <c r="BO15" i="67" s="1"/>
  <c r="CA15" i="67" s="1"/>
  <c r="CO41" i="67"/>
  <c r="DA41" i="67" s="1"/>
  <c r="DM41" i="67" s="1"/>
  <c r="DY41" i="67" s="1"/>
  <c r="CC41" i="67"/>
  <c r="BD33" i="67"/>
  <c r="CB33" i="67" s="1"/>
  <c r="CN33" i="67" s="1"/>
  <c r="CZ33" i="67" s="1"/>
  <c r="DL33" i="67" s="1"/>
  <c r="DX33" i="67" s="1"/>
  <c r="EJ33" i="67" s="1"/>
  <c r="FB33" i="67" s="1"/>
  <c r="FT33" i="67" s="1"/>
  <c r="GL33" i="67" s="1"/>
  <c r="HD33" i="67" s="1"/>
  <c r="IH33" i="67" s="1"/>
  <c r="IZ33" i="67" s="1"/>
  <c r="JR33" i="67" s="1"/>
  <c r="KD33" i="67" s="1"/>
  <c r="KV33" i="67" s="1"/>
  <c r="LN33" i="67" s="1"/>
  <c r="LZ33" i="67" s="1"/>
  <c r="MR33" i="67" s="1"/>
  <c r="ND33" i="67" s="1"/>
  <c r="NV33" i="67" s="1"/>
  <c r="AP33" i="67"/>
  <c r="AN33" i="67" s="1"/>
  <c r="BB40" i="67"/>
  <c r="F7" i="67"/>
  <c r="D7" i="67" s="1"/>
  <c r="EB19" i="67"/>
  <c r="HF19" i="67"/>
  <c r="ML19" i="67"/>
  <c r="GQ19" i="67"/>
  <c r="LF10" i="67"/>
  <c r="LD10" i="67" s="1"/>
  <c r="R28" i="67"/>
  <c r="AD28" i="67" s="1"/>
  <c r="CN30" i="67"/>
  <c r="CZ30" i="67" s="1"/>
  <c r="DL30" i="67" s="1"/>
  <c r="DX30" i="67" s="1"/>
  <c r="EJ30" i="67" s="1"/>
  <c r="FB30" i="67" s="1"/>
  <c r="FT30" i="67" s="1"/>
  <c r="GL30" i="67" s="1"/>
  <c r="HD30" i="67" s="1"/>
  <c r="IH30" i="67" s="1"/>
  <c r="IZ30" i="67" s="1"/>
  <c r="JR30" i="67" s="1"/>
  <c r="KD30" i="67" s="1"/>
  <c r="KV30" i="67" s="1"/>
  <c r="LN30" i="67" s="1"/>
  <c r="LZ30" i="67" s="1"/>
  <c r="MR30" i="67" s="1"/>
  <c r="ND30" i="67" s="1"/>
  <c r="NV30" i="67" s="1"/>
  <c r="R34" i="67"/>
  <c r="AD34" i="67" s="1"/>
  <c r="R36" i="67"/>
  <c r="AD36" i="67" s="1"/>
  <c r="CC39" i="67"/>
  <c r="BE40" i="67"/>
  <c r="AZ40" i="67" s="1"/>
  <c r="F15" i="67"/>
  <c r="D15" i="67" s="1"/>
  <c r="CF16" i="67"/>
  <c r="CD16" i="67" s="1"/>
  <c r="CA40" i="67"/>
  <c r="CM40" i="67" s="1"/>
  <c r="F10" i="67"/>
  <c r="D10" i="67" s="1"/>
  <c r="CN38" i="67"/>
  <c r="CZ38" i="67" s="1"/>
  <c r="DL38" i="67" s="1"/>
  <c r="DX38" i="67" s="1"/>
  <c r="EJ38" i="67" s="1"/>
  <c r="FB38" i="67" s="1"/>
  <c r="FT38" i="67" s="1"/>
  <c r="GL38" i="67" s="1"/>
  <c r="HD38" i="67" s="1"/>
  <c r="IH38" i="67" s="1"/>
  <c r="IZ38" i="67" s="1"/>
  <c r="JR38" i="67" s="1"/>
  <c r="KD38" i="67" s="1"/>
  <c r="KV38" i="67" s="1"/>
  <c r="LN38" i="67" s="1"/>
  <c r="LZ38" i="67" s="1"/>
  <c r="MR38" i="67" s="1"/>
  <c r="ND38" i="67" s="1"/>
  <c r="NV38" i="67" s="1"/>
  <c r="AG41" i="67"/>
  <c r="MS19" i="67"/>
  <c r="HZ19" i="67"/>
  <c r="LB19" i="67"/>
  <c r="LH19" i="67"/>
  <c r="AG27" i="67"/>
  <c r="CE19" i="67"/>
  <c r="FD19" i="67"/>
  <c r="S7" i="67"/>
  <c r="AE7" i="67" s="1"/>
  <c r="LG19" i="67"/>
  <c r="EO19" i="67"/>
  <c r="KL10" i="67"/>
  <c r="MH10" i="67"/>
  <c r="LL22" i="67"/>
  <c r="AG28" i="67"/>
  <c r="CN32" i="67"/>
  <c r="CZ32" i="67" s="1"/>
  <c r="DL32" i="67" s="1"/>
  <c r="DX32" i="67" s="1"/>
  <c r="EJ32" i="67" s="1"/>
  <c r="FB32" i="67" s="1"/>
  <c r="FT32" i="67" s="1"/>
  <c r="GL32" i="67" s="1"/>
  <c r="HD32" i="67" s="1"/>
  <c r="IH32" i="67" s="1"/>
  <c r="IZ32" i="67" s="1"/>
  <c r="JR32" i="67" s="1"/>
  <c r="KD32" i="67" s="1"/>
  <c r="KV32" i="67" s="1"/>
  <c r="LN32" i="67" s="1"/>
  <c r="LZ32" i="67" s="1"/>
  <c r="MR32" i="67" s="1"/>
  <c r="ND32" i="67" s="1"/>
  <c r="NV32" i="67" s="1"/>
  <c r="D35" i="67"/>
  <c r="P35" i="67" s="1"/>
  <c r="AB35" i="67" s="1"/>
  <c r="AG36" i="67"/>
  <c r="AG37" i="67"/>
  <c r="CD40" i="67"/>
  <c r="L19" i="67"/>
  <c r="HT19" i="67"/>
  <c r="Q10" i="67"/>
  <c r="AC10" i="67" s="1"/>
  <c r="CD14" i="67"/>
  <c r="T15" i="67"/>
  <c r="AF15" i="67" s="1"/>
  <c r="AR15" i="67" s="1"/>
  <c r="BD15" i="67" s="1"/>
  <c r="BP15" i="67" s="1"/>
  <c r="CB15" i="67" s="1"/>
  <c r="CN15" i="67" s="1"/>
  <c r="CZ15" i="67" s="1"/>
  <c r="DL15" i="67" s="1"/>
  <c r="DX15" i="67" s="1"/>
  <c r="KL16" i="67"/>
  <c r="AP40" i="67"/>
  <c r="AN40" i="67" s="1"/>
  <c r="CD34" i="67"/>
  <c r="DN10" i="67"/>
  <c r="F13" i="67"/>
  <c r="D13" i="67" s="1"/>
  <c r="F14" i="67"/>
  <c r="D14" i="67" s="1"/>
  <c r="MD8" i="67"/>
  <c r="MB8" i="67" s="1"/>
  <c r="LF15" i="67"/>
  <c r="LD15" i="67" s="1"/>
  <c r="MP22" i="67"/>
  <c r="MN22" i="67" s="1"/>
  <c r="DP19" i="67"/>
  <c r="KL9" i="67"/>
  <c r="GV19" i="67"/>
  <c r="MJ9" i="67"/>
  <c r="MH9" i="67" s="1"/>
  <c r="GP10" i="67"/>
  <c r="GN10" i="67" s="1"/>
  <c r="IF18" i="67"/>
  <c r="ID18" i="67" s="1"/>
  <c r="CD38" i="67"/>
  <c r="DX11" i="67"/>
  <c r="EJ11" i="67"/>
  <c r="FB11" i="67" s="1"/>
  <c r="FT11" i="67" s="1"/>
  <c r="GL11" i="67" s="1"/>
  <c r="HD11" i="67" s="1"/>
  <c r="IH11" i="67" s="1"/>
  <c r="IZ11" i="67" s="1"/>
  <c r="JR11" i="67" s="1"/>
  <c r="KD11" i="67" s="1"/>
  <c r="KV11" i="67" s="1"/>
  <c r="LN11" i="67" s="1"/>
  <c r="LZ11" i="67" s="1"/>
  <c r="MR11" i="67" s="1"/>
  <c r="ND11" i="67" s="1"/>
  <c r="NV11" i="67" s="1"/>
  <c r="EJ10" i="67"/>
  <c r="FB10" i="67" s="1"/>
  <c r="FT10" i="67" s="1"/>
  <c r="GL10" i="67" s="1"/>
  <c r="HD10" i="67" s="1"/>
  <c r="IH10" i="67" s="1"/>
  <c r="IZ10" i="67" s="1"/>
  <c r="JR10" i="67" s="1"/>
  <c r="KD10" i="67" s="1"/>
  <c r="KV10" i="67" s="1"/>
  <c r="LN10" i="67" s="1"/>
  <c r="LZ10" i="67" s="1"/>
  <c r="MR10" i="67" s="1"/>
  <c r="ND10" i="67" s="1"/>
  <c r="NV10" i="67" s="1"/>
  <c r="DX10" i="67"/>
  <c r="J19" i="67"/>
  <c r="FJ19" i="67"/>
  <c r="FL19" i="67"/>
  <c r="DX12" i="67"/>
  <c r="EJ12" i="67"/>
  <c r="FB12" i="67" s="1"/>
  <c r="FT12" i="67" s="1"/>
  <c r="GL12" i="67" s="1"/>
  <c r="HD12" i="67" s="1"/>
  <c r="IH12" i="67" s="1"/>
  <c r="IZ12" i="67" s="1"/>
  <c r="JR12" i="67" s="1"/>
  <c r="KD12" i="67" s="1"/>
  <c r="KV12" i="67" s="1"/>
  <c r="LN12" i="67" s="1"/>
  <c r="LZ12" i="67" s="1"/>
  <c r="MR12" i="67" s="1"/>
  <c r="ND12" i="67" s="1"/>
  <c r="NV12" i="67" s="1"/>
  <c r="BA15" i="67"/>
  <c r="CF8" i="67"/>
  <c r="CD8" i="67" s="1"/>
  <c r="D9" i="67"/>
  <c r="AV9" i="67"/>
  <c r="AT9" i="67" s="1"/>
  <c r="AX19" i="67"/>
  <c r="DX14" i="67"/>
  <c r="EJ14" i="67"/>
  <c r="FB14" i="67" s="1"/>
  <c r="FT14" i="67" s="1"/>
  <c r="GL14" i="67" s="1"/>
  <c r="HD14" i="67" s="1"/>
  <c r="IH14" i="67" s="1"/>
  <c r="IZ14" i="67" s="1"/>
  <c r="JR14" i="67" s="1"/>
  <c r="KD14" i="67" s="1"/>
  <c r="KV14" i="67" s="1"/>
  <c r="LN14" i="67" s="1"/>
  <c r="LZ14" i="67" s="1"/>
  <c r="MR14" i="67" s="1"/>
  <c r="ND14" i="67" s="1"/>
  <c r="T7" i="67"/>
  <c r="IR19" i="67"/>
  <c r="IP7" i="67"/>
  <c r="AD12" i="67"/>
  <c r="AQ12" i="67"/>
  <c r="AT7" i="67"/>
  <c r="GD19" i="67"/>
  <c r="GB7" i="67"/>
  <c r="GB19" i="67" s="1"/>
  <c r="AD10" i="67"/>
  <c r="LR19" i="67"/>
  <c r="LP7" i="67"/>
  <c r="LP19" i="67" s="1"/>
  <c r="AC8" i="67"/>
  <c r="BA11" i="67"/>
  <c r="BA7" i="67"/>
  <c r="MC19" i="67"/>
  <c r="MB7" i="67"/>
  <c r="FC19" i="67"/>
  <c r="FU20" i="67" s="1"/>
  <c r="FU7" i="67"/>
  <c r="DX13" i="67"/>
  <c r="EJ13" i="67"/>
  <c r="FB13" i="67" s="1"/>
  <c r="FT13" i="67" s="1"/>
  <c r="GL13" i="67" s="1"/>
  <c r="HD13" i="67" s="1"/>
  <c r="IH13" i="67" s="1"/>
  <c r="IZ13" i="67" s="1"/>
  <c r="JR13" i="67" s="1"/>
  <c r="KD13" i="67" s="1"/>
  <c r="KV13" i="67" s="1"/>
  <c r="LN13" i="67" s="1"/>
  <c r="LZ13" i="67" s="1"/>
  <c r="MR13" i="67" s="1"/>
  <c r="ND13" i="67" s="1"/>
  <c r="NV13" i="67" s="1"/>
  <c r="HR19" i="67"/>
  <c r="CR19" i="67"/>
  <c r="CP19" i="67" s="1"/>
  <c r="JV19" i="67"/>
  <c r="JV45" i="67" s="1"/>
  <c r="JT7" i="67"/>
  <c r="JT19" i="67" s="1"/>
  <c r="R8" i="67"/>
  <c r="P8" i="67" s="1"/>
  <c r="KM19" i="67"/>
  <c r="KL8" i="67"/>
  <c r="ES19" i="67"/>
  <c r="ER9" i="67"/>
  <c r="ER19" i="67" s="1"/>
  <c r="R11" i="67"/>
  <c r="P11" i="67" s="1"/>
  <c r="AE11" i="67"/>
  <c r="JH19" i="67"/>
  <c r="ME19" i="67"/>
  <c r="CH19" i="67"/>
  <c r="MI19" i="67"/>
  <c r="KP19" i="67"/>
  <c r="LF9" i="67"/>
  <c r="LD9" i="67" s="1"/>
  <c r="R10" i="67"/>
  <c r="AQ10" i="67"/>
  <c r="HH19" i="67"/>
  <c r="KY19" i="67"/>
  <c r="MF19" i="67"/>
  <c r="KO19" i="67"/>
  <c r="MJ8" i="67"/>
  <c r="MH8" i="67" s="1"/>
  <c r="FX19" i="67"/>
  <c r="F11" i="67"/>
  <c r="D11" i="67" s="1"/>
  <c r="EJ17" i="67"/>
  <c r="FB17" i="67" s="1"/>
  <c r="FT17" i="67" s="1"/>
  <c r="GL17" i="67" s="1"/>
  <c r="HD17" i="67" s="1"/>
  <c r="IH17" i="67" s="1"/>
  <c r="IZ17" i="67" s="1"/>
  <c r="JR17" i="67" s="1"/>
  <c r="KD17" i="67" s="1"/>
  <c r="KV17" i="67" s="1"/>
  <c r="LN17" i="67" s="1"/>
  <c r="LZ17" i="67" s="1"/>
  <c r="MR17" i="67" s="1"/>
  <c r="ND17" i="67" s="1"/>
  <c r="NV17" i="67" s="1"/>
  <c r="DX17" i="67"/>
  <c r="LN21" i="67"/>
  <c r="LL21" i="67" s="1"/>
  <c r="KT21" i="67"/>
  <c r="KR21" i="67" s="1"/>
  <c r="CO28" i="67"/>
  <c r="DA28" i="67" s="1"/>
  <c r="DM28" i="67" s="1"/>
  <c r="DY28" i="67" s="1"/>
  <c r="CC28" i="67"/>
  <c r="LE19" i="67"/>
  <c r="KF19" i="67"/>
  <c r="LA19" i="67"/>
  <c r="AE8" i="67"/>
  <c r="LF8" i="67"/>
  <c r="LD8" i="67" s="1"/>
  <c r="Q12" i="67"/>
  <c r="KN19" i="67"/>
  <c r="LD14" i="67"/>
  <c r="IX18" i="67"/>
  <c r="JR18" i="67"/>
  <c r="KD18" i="67" s="1"/>
  <c r="KV18" i="67" s="1"/>
  <c r="LN18" i="67" s="1"/>
  <c r="LZ18" i="67" s="1"/>
  <c r="MR18" i="67" s="1"/>
  <c r="ND18" i="67" s="1"/>
  <c r="NV18" i="67" s="1"/>
  <c r="IK19" i="67"/>
  <c r="DY19" i="67"/>
  <c r="Q9" i="67"/>
  <c r="E19" i="67"/>
  <c r="E45" i="67" s="1"/>
  <c r="E47" i="67" s="1"/>
  <c r="X19" i="67"/>
  <c r="V19" i="67" s="1"/>
  <c r="DZ7" i="67"/>
  <c r="DZ19" i="67" s="1"/>
  <c r="FV19" i="67"/>
  <c r="HX7" i="67"/>
  <c r="HX19" i="67" s="1"/>
  <c r="BF8" i="67"/>
  <c r="BF19" i="67" s="1"/>
  <c r="S13" i="67"/>
  <c r="Q14" i="67"/>
  <c r="EL16" i="67"/>
  <c r="DN8" i="67"/>
  <c r="EN9" i="67"/>
  <c r="S14" i="67"/>
  <c r="AP27" i="67"/>
  <c r="AN27" i="67" s="1"/>
  <c r="BC27" i="67"/>
  <c r="IL9" i="67"/>
  <c r="IL19" i="67" s="1"/>
  <c r="AO16" i="67"/>
  <c r="KR22" i="67"/>
  <c r="LK22" i="67"/>
  <c r="BA29" i="67"/>
  <c r="GO19" i="67"/>
  <c r="GN9" i="67"/>
  <c r="AO13" i="67"/>
  <c r="BT15" i="67"/>
  <c r="BR15" i="67" s="1"/>
  <c r="BU19" i="67"/>
  <c r="IP15" i="67"/>
  <c r="KC18" i="67"/>
  <c r="LF16" i="67"/>
  <c r="LD16" i="67" s="1"/>
  <c r="D17" i="67"/>
  <c r="Q17" i="67"/>
  <c r="AE17" i="67"/>
  <c r="FD26" i="67"/>
  <c r="FD44" i="67" s="1"/>
  <c r="L29" i="67"/>
  <c r="L44" i="67" s="1"/>
  <c r="BA27" i="67"/>
  <c r="IW18" i="67"/>
  <c r="GM26" i="67"/>
  <c r="GM44" i="67" s="1"/>
  <c r="BA28" i="67"/>
  <c r="JY45" i="67"/>
  <c r="JY21" i="67"/>
  <c r="R26" i="67"/>
  <c r="D26" i="67"/>
  <c r="FK45" i="67"/>
  <c r="FJ30" i="67"/>
  <c r="AC26" i="67"/>
  <c r="AC44" i="67" s="1"/>
  <c r="AE26" i="67"/>
  <c r="IP26" i="67"/>
  <c r="IP44" i="67" s="1"/>
  <c r="MH26" i="67"/>
  <c r="MH44" i="67" s="1"/>
  <c r="CJ42" i="67"/>
  <c r="CW42" i="67"/>
  <c r="LK21" i="67"/>
  <c r="GN26" i="67"/>
  <c r="GN44" i="67" s="1"/>
  <c r="CC27" i="67"/>
  <c r="CO27" i="67"/>
  <c r="DA27" i="67" s="1"/>
  <c r="DM27" i="67" s="1"/>
  <c r="DY27" i="67" s="1"/>
  <c r="BC28" i="67"/>
  <c r="AP28" i="67"/>
  <c r="AN28" i="67" s="1"/>
  <c r="GT26" i="67"/>
  <c r="GT44" i="67" s="1"/>
  <c r="AP34" i="67"/>
  <c r="AN34" i="67" s="1"/>
  <c r="CK37" i="67"/>
  <c r="AG26" i="67"/>
  <c r="FV26" i="67"/>
  <c r="FV44" i="67" s="1"/>
  <c r="BA32" i="67"/>
  <c r="BA35" i="67"/>
  <c r="JM22" i="67"/>
  <c r="GB26" i="67"/>
  <c r="GB44" i="67" s="1"/>
  <c r="BC32" i="67"/>
  <c r="AP32" i="67"/>
  <c r="AN32" i="67" s="1"/>
  <c r="BC31" i="67"/>
  <c r="AP31" i="67"/>
  <c r="AN31" i="67" s="1"/>
  <c r="KL26" i="67"/>
  <c r="KL44" i="67" s="1"/>
  <c r="AP30" i="67"/>
  <c r="AN30" i="67" s="1"/>
  <c r="BC30" i="67"/>
  <c r="CK30" i="67"/>
  <c r="BA31" i="67"/>
  <c r="BC36" i="67"/>
  <c r="AP36" i="67"/>
  <c r="AN36" i="67" s="1"/>
  <c r="AG34" i="67"/>
  <c r="BE34" i="67"/>
  <c r="BC38" i="67"/>
  <c r="AP38" i="67"/>
  <c r="AN38" i="67" s="1"/>
  <c r="F29" i="67"/>
  <c r="F44" i="67" s="1"/>
  <c r="S29" i="67"/>
  <c r="AE29" i="67" s="1"/>
  <c r="AQ29" i="67" s="1"/>
  <c r="AV29" i="67"/>
  <c r="AV44" i="67" s="1"/>
  <c r="R32" i="67"/>
  <c r="AD32" i="67" s="1"/>
  <c r="D32" i="67"/>
  <c r="P32" i="67" s="1"/>
  <c r="AB32" i="67" s="1"/>
  <c r="BY33" i="67"/>
  <c r="EI42" i="67"/>
  <c r="EH42" i="67" s="1"/>
  <c r="BC34" i="67"/>
  <c r="BA36" i="67"/>
  <c r="BA39" i="67"/>
  <c r="BC35" i="67"/>
  <c r="FT42" i="67"/>
  <c r="EZ42" i="67"/>
  <c r="CC31" i="67"/>
  <c r="AP37" i="67"/>
  <c r="AN37" i="67" s="1"/>
  <c r="BC37" i="67"/>
  <c r="BE30" i="67"/>
  <c r="D30" i="67"/>
  <c r="P30" i="67" s="1"/>
  <c r="AB30" i="67" s="1"/>
  <c r="BE33" i="67"/>
  <c r="CC37" i="67"/>
  <c r="CO37" i="67"/>
  <c r="DA37" i="67" s="1"/>
  <c r="DM37" i="67" s="1"/>
  <c r="DY37" i="67" s="1"/>
  <c r="CK38" i="67"/>
  <c r="CK40" i="67"/>
  <c r="R37" i="67"/>
  <c r="AD37" i="67" s="1"/>
  <c r="BC39" i="67"/>
  <c r="AP39" i="67"/>
  <c r="AN39" i="67" s="1"/>
  <c r="R40" i="67"/>
  <c r="AD40" i="67" s="1"/>
  <c r="BZ40" i="67"/>
  <c r="BY41" i="67"/>
  <c r="BE38" i="67"/>
  <c r="BC41" i="67"/>
  <c r="AP41" i="67"/>
  <c r="AN41" i="67" s="1"/>
  <c r="JT45" i="67" l="1"/>
  <c r="AR26" i="67"/>
  <c r="AR44" i="67" s="1"/>
  <c r="DX16" i="67"/>
  <c r="CC29" i="67"/>
  <c r="IX49" i="67"/>
  <c r="EJ8" i="67"/>
  <c r="FB8" i="67" s="1"/>
  <c r="FT8" i="67" s="1"/>
  <c r="GL8" i="67" s="1"/>
  <c r="HD8" i="67" s="1"/>
  <c r="IH8" i="67" s="1"/>
  <c r="IZ8" i="67" s="1"/>
  <c r="JR8" i="67" s="1"/>
  <c r="KD8" i="67" s="1"/>
  <c r="KV8" i="67" s="1"/>
  <c r="LN8" i="67" s="1"/>
  <c r="LZ8" i="67" s="1"/>
  <c r="MR8" i="67" s="1"/>
  <c r="ND8" i="67" s="1"/>
  <c r="CC32" i="67"/>
  <c r="CO35" i="67"/>
  <c r="DA35" i="67" s="1"/>
  <c r="DM35" i="67" s="1"/>
  <c r="DY35" i="67" s="1"/>
  <c r="AG44" i="67"/>
  <c r="AG45" i="67" s="1"/>
  <c r="AG47" i="67" s="1"/>
  <c r="CV42" i="67"/>
  <c r="AE44" i="67"/>
  <c r="CO26" i="67"/>
  <c r="DA26" i="67" s="1"/>
  <c r="MT44" i="67"/>
  <c r="LO22" i="67"/>
  <c r="MV45" i="67"/>
  <c r="AP16" i="67"/>
  <c r="BB16" i="67" s="1"/>
  <c r="KZ19" i="67"/>
  <c r="NV14" i="67"/>
  <c r="R16" i="67"/>
  <c r="P16" i="67" s="1"/>
  <c r="AD16" i="67"/>
  <c r="AB16" i="67" s="1"/>
  <c r="AD15" i="67"/>
  <c r="AB15" i="67" s="1"/>
  <c r="EJ9" i="67"/>
  <c r="FB9" i="67" s="1"/>
  <c r="FT9" i="67" s="1"/>
  <c r="GL9" i="67" s="1"/>
  <c r="HD9" i="67" s="1"/>
  <c r="IH9" i="67" s="1"/>
  <c r="IZ9" i="67" s="1"/>
  <c r="JR9" i="67" s="1"/>
  <c r="KD9" i="67" s="1"/>
  <c r="KV9" i="67" s="1"/>
  <c r="LN9" i="67" s="1"/>
  <c r="LZ9" i="67" s="1"/>
  <c r="MR9" i="67" s="1"/>
  <c r="ND9" i="67" s="1"/>
  <c r="GP19" i="67"/>
  <c r="AE9" i="67"/>
  <c r="AQ9" i="67" s="1"/>
  <c r="AP9" i="67" s="1"/>
  <c r="BB9" i="67" s="1"/>
  <c r="FJ44" i="67"/>
  <c r="FJ45" i="67" s="1"/>
  <c r="Q44" i="67"/>
  <c r="S44" i="67"/>
  <c r="JH44" i="67"/>
  <c r="KX19" i="67"/>
  <c r="DN19" i="67"/>
  <c r="DN45" i="67" s="1"/>
  <c r="DN47" i="67" s="1"/>
  <c r="MU45" i="67"/>
  <c r="MS45" i="67"/>
  <c r="MS47" i="67" s="1"/>
  <c r="BE44" i="67"/>
  <c r="BE45" i="67" s="1"/>
  <c r="BE47" i="67" s="1"/>
  <c r="NE44" i="67"/>
  <c r="NE45" i="67" s="1"/>
  <c r="NE47" i="67" s="1"/>
  <c r="NW26" i="67"/>
  <c r="NW44" i="67" s="1"/>
  <c r="NW45" i="67" s="1"/>
  <c r="NW47" i="67" s="1"/>
  <c r="CL40" i="67"/>
  <c r="NB43" i="67"/>
  <c r="MZ43" i="67" s="1"/>
  <c r="NU43" i="67"/>
  <c r="NT43" i="67" s="1"/>
  <c r="NR43" i="67" s="1"/>
  <c r="NS42" i="67"/>
  <c r="GN19" i="67"/>
  <c r="DO45" i="67"/>
  <c r="JS26" i="67"/>
  <c r="JA44" i="67"/>
  <c r="CD44" i="67"/>
  <c r="MD19" i="67"/>
  <c r="CY40" i="67"/>
  <c r="DK40" i="67" s="1"/>
  <c r="DB19" i="67"/>
  <c r="KL19" i="67"/>
  <c r="CL33" i="67"/>
  <c r="KC42" i="67"/>
  <c r="JP42" i="67"/>
  <c r="JN42" i="67" s="1"/>
  <c r="MT19" i="67"/>
  <c r="CF19" i="67"/>
  <c r="CD19" i="67" s="1"/>
  <c r="CO40" i="67"/>
  <c r="DA40" i="67" s="1"/>
  <c r="DM40" i="67" s="1"/>
  <c r="DY40" i="67" s="1"/>
  <c r="CC40" i="67"/>
  <c r="BX40" i="67" s="1"/>
  <c r="D19" i="67"/>
  <c r="CX33" i="67"/>
  <c r="LJ21" i="67"/>
  <c r="LD19" i="67"/>
  <c r="FL45" i="67"/>
  <c r="HY20" i="67"/>
  <c r="FC45" i="67"/>
  <c r="FC47" i="67" s="1"/>
  <c r="AP15" i="67"/>
  <c r="BB15" i="67" s="1"/>
  <c r="AZ15" i="67" s="1"/>
  <c r="LJ22" i="67"/>
  <c r="BB33" i="67"/>
  <c r="BZ33" i="67" s="1"/>
  <c r="P10" i="67"/>
  <c r="EJ15" i="67"/>
  <c r="FB15" i="67" s="1"/>
  <c r="FT15" i="67" s="1"/>
  <c r="GL15" i="67" s="1"/>
  <c r="HD15" i="67" s="1"/>
  <c r="IH15" i="67" s="1"/>
  <c r="IZ15" i="67" s="1"/>
  <c r="JR15" i="67" s="1"/>
  <c r="KD15" i="67" s="1"/>
  <c r="KV15" i="67" s="1"/>
  <c r="LN15" i="67" s="1"/>
  <c r="LZ15" i="67" s="1"/>
  <c r="MR15" i="67" s="1"/>
  <c r="ND15" i="67" s="1"/>
  <c r="JP18" i="67"/>
  <c r="MH19" i="67"/>
  <c r="R15" i="67"/>
  <c r="P15" i="67" s="1"/>
  <c r="BN15" i="67"/>
  <c r="S19" i="67"/>
  <c r="CO33" i="67"/>
  <c r="DA33" i="67" s="1"/>
  <c r="DM33" i="67" s="1"/>
  <c r="DY33" i="67" s="1"/>
  <c r="CC33" i="67"/>
  <c r="LF19" i="67"/>
  <c r="CA38" i="67"/>
  <c r="CM38" i="67" s="1"/>
  <c r="BB38" i="67"/>
  <c r="R14" i="67"/>
  <c r="P14" i="67" s="1"/>
  <c r="AE14" i="67"/>
  <c r="BB41" i="67"/>
  <c r="CA41" i="67"/>
  <c r="CM41" i="67" s="1"/>
  <c r="CK33" i="67"/>
  <c r="CC34" i="67"/>
  <c r="CO34" i="67"/>
  <c r="DA34" i="67" s="1"/>
  <c r="DM34" i="67" s="1"/>
  <c r="DY34" i="67" s="1"/>
  <c r="AT19" i="67"/>
  <c r="CC38" i="67"/>
  <c r="CO38" i="67"/>
  <c r="DA38" i="67" s="1"/>
  <c r="DM38" i="67" s="1"/>
  <c r="DY38" i="67" s="1"/>
  <c r="CW40" i="67"/>
  <c r="FR42" i="67"/>
  <c r="GL42" i="67"/>
  <c r="BY36" i="67"/>
  <c r="BY35" i="67"/>
  <c r="BA16" i="67"/>
  <c r="AC12" i="67"/>
  <c r="P12" i="67"/>
  <c r="AV19" i="67"/>
  <c r="CA35" i="67"/>
  <c r="CM35" i="67" s="1"/>
  <c r="CY35" i="67" s="1"/>
  <c r="BB35" i="67"/>
  <c r="BZ35" i="67" s="1"/>
  <c r="AQ8" i="67"/>
  <c r="AD8" i="67"/>
  <c r="AB8" i="67" s="1"/>
  <c r="AQ7" i="67"/>
  <c r="AT29" i="67"/>
  <c r="AT44" i="67" s="1"/>
  <c r="CA37" i="67"/>
  <c r="CM37" i="67" s="1"/>
  <c r="BB37" i="67"/>
  <c r="P9" i="67"/>
  <c r="AC9" i="67"/>
  <c r="MJ19" i="67"/>
  <c r="AB10" i="67"/>
  <c r="AO10" i="67"/>
  <c r="IJ9" i="67"/>
  <c r="IJ19" i="67" s="1"/>
  <c r="BY28" i="67"/>
  <c r="CW38" i="67"/>
  <c r="BB36" i="67"/>
  <c r="BZ36" i="67" s="1"/>
  <c r="CA36" i="67"/>
  <c r="CM36" i="67" s="1"/>
  <c r="BY32" i="67"/>
  <c r="AP29" i="67"/>
  <c r="AN29" i="67" s="1"/>
  <c r="BC29" i="67"/>
  <c r="BB31" i="67"/>
  <c r="BZ31" i="67" s="1"/>
  <c r="CA31" i="67"/>
  <c r="CM31" i="67" s="1"/>
  <c r="AP12" i="67"/>
  <c r="BB12" i="67" s="1"/>
  <c r="BC12" i="67"/>
  <c r="BO12" i="67" s="1"/>
  <c r="AZ31" i="67"/>
  <c r="BY31" i="67"/>
  <c r="IV18" i="67"/>
  <c r="JO18" i="67"/>
  <c r="BA13" i="67"/>
  <c r="FU19" i="67"/>
  <c r="GM20" i="67" s="1"/>
  <c r="GM7" i="67"/>
  <c r="D29" i="67"/>
  <c r="D44" i="67" s="1"/>
  <c r="R29" i="67"/>
  <c r="AD29" i="67" s="1"/>
  <c r="AQ17" i="67"/>
  <c r="AD17" i="67"/>
  <c r="DI42" i="67"/>
  <c r="Q19" i="67"/>
  <c r="FU21" i="67"/>
  <c r="EN19" i="67"/>
  <c r="EL9" i="67"/>
  <c r="EL19" i="67" s="1"/>
  <c r="ER20" i="67" s="1"/>
  <c r="DU34" i="67"/>
  <c r="BM11" i="67"/>
  <c r="IP19" i="67"/>
  <c r="BT19" i="67"/>
  <c r="BR19" i="67" s="1"/>
  <c r="BB34" i="67"/>
  <c r="CA34" i="67"/>
  <c r="CM34" i="67" s="1"/>
  <c r="AO26" i="67"/>
  <c r="AO44" i="67" s="1"/>
  <c r="CC30" i="67"/>
  <c r="CO30" i="67"/>
  <c r="DA30" i="67" s="1"/>
  <c r="DM30" i="67" s="1"/>
  <c r="DY30" i="67" s="1"/>
  <c r="CK41" i="67"/>
  <c r="CW30" i="67"/>
  <c r="BB32" i="67"/>
  <c r="BZ32" i="67" s="1"/>
  <c r="CA32" i="67"/>
  <c r="CM32" i="67" s="1"/>
  <c r="BB28" i="67"/>
  <c r="BZ28" i="67" s="1"/>
  <c r="CA28" i="67"/>
  <c r="CM28" i="67" s="1"/>
  <c r="AC17" i="67"/>
  <c r="P17" i="67"/>
  <c r="AC14" i="67"/>
  <c r="AQ11" i="67"/>
  <c r="AD11" i="67"/>
  <c r="AB11" i="67" s="1"/>
  <c r="BY39" i="67"/>
  <c r="CA30" i="67"/>
  <c r="CM30" i="67" s="1"/>
  <c r="BB30" i="67"/>
  <c r="BY27" i="67"/>
  <c r="R13" i="67"/>
  <c r="P13" i="67" s="1"/>
  <c r="AE13" i="67"/>
  <c r="BZ15" i="67"/>
  <c r="CM15" i="67"/>
  <c r="F19" i="67"/>
  <c r="F45" i="67" s="1"/>
  <c r="F47" i="67" s="1"/>
  <c r="BM15" i="67"/>
  <c r="CA39" i="67"/>
  <c r="CM39" i="67" s="1"/>
  <c r="BB39" i="67"/>
  <c r="BZ39" i="67" s="1"/>
  <c r="DJ33" i="67"/>
  <c r="DW33" i="67"/>
  <c r="P26" i="67"/>
  <c r="BB27" i="67"/>
  <c r="BZ27" i="67" s="1"/>
  <c r="CA27" i="67"/>
  <c r="CM27" i="67" s="1"/>
  <c r="AP10" i="67"/>
  <c r="BB10" i="67" s="1"/>
  <c r="BC10" i="67"/>
  <c r="BO10" i="67" s="1"/>
  <c r="MB19" i="67"/>
  <c r="T19" i="67"/>
  <c r="T45" i="67" s="1"/>
  <c r="T47" i="67" s="1"/>
  <c r="AF7" i="67"/>
  <c r="AD7" i="67" s="1"/>
  <c r="R7" i="67"/>
  <c r="AD26" i="67"/>
  <c r="BY29" i="67"/>
  <c r="BD26" i="67"/>
  <c r="BD44" i="67" s="1"/>
  <c r="AQ26" i="67"/>
  <c r="AQ44" i="67" s="1"/>
  <c r="BM7" i="67"/>
  <c r="AO8" i="67"/>
  <c r="CW37" i="67"/>
  <c r="KU18" i="67"/>
  <c r="KB18" i="67"/>
  <c r="J29" i="67"/>
  <c r="J44" i="67" s="1"/>
  <c r="CA16" i="67"/>
  <c r="BN16" i="67"/>
  <c r="AN16" i="67" l="1"/>
  <c r="MT45" i="67"/>
  <c r="AD44" i="67"/>
  <c r="Q45" i="67"/>
  <c r="Q47" i="67" s="1"/>
  <c r="CJ40" i="67"/>
  <c r="CX40" i="67"/>
  <c r="CV40" i="67" s="1"/>
  <c r="BX33" i="67"/>
  <c r="CC44" i="67"/>
  <c r="CC45" i="67" s="1"/>
  <c r="CC47" i="67" s="1"/>
  <c r="NV15" i="67"/>
  <c r="BC9" i="67"/>
  <c r="BO9" i="67" s="1"/>
  <c r="BN9" i="67" s="1"/>
  <c r="AD9" i="67"/>
  <c r="AB9" i="67" s="1"/>
  <c r="CO44" i="67"/>
  <c r="CO45" i="67" s="1"/>
  <c r="CO47" i="67" s="1"/>
  <c r="DA44" i="67"/>
  <c r="DA45" i="67" s="1"/>
  <c r="DA47" i="67" s="1"/>
  <c r="JS44" i="67"/>
  <c r="KE26" i="67"/>
  <c r="R44" i="67"/>
  <c r="D45" i="67"/>
  <c r="D47" i="67" s="1"/>
  <c r="AN15" i="67"/>
  <c r="S45" i="67"/>
  <c r="S47" i="67" s="1"/>
  <c r="FU45" i="67"/>
  <c r="FU47" i="67" s="1"/>
  <c r="KB42" i="67"/>
  <c r="JZ42" i="67" s="1"/>
  <c r="KU42" i="67"/>
  <c r="AZ33" i="67"/>
  <c r="AZ27" i="67"/>
  <c r="AZ39" i="67"/>
  <c r="AZ32" i="67"/>
  <c r="AB7" i="67"/>
  <c r="BY15" i="67"/>
  <c r="BL15" i="67"/>
  <c r="CL30" i="67"/>
  <c r="CJ30" i="67" s="1"/>
  <c r="CY30" i="67"/>
  <c r="BX31" i="67"/>
  <c r="CK31" i="67"/>
  <c r="CY36" i="67"/>
  <c r="CL36" i="67"/>
  <c r="BZ37" i="67"/>
  <c r="BX37" i="67" s="1"/>
  <c r="AZ37" i="67"/>
  <c r="BZ41" i="67"/>
  <c r="BX41" i="67" s="1"/>
  <c r="AZ41" i="67"/>
  <c r="AQ14" i="67"/>
  <c r="AD14" i="67"/>
  <c r="AB14" i="67" s="1"/>
  <c r="CB26" i="67"/>
  <c r="CB44" i="67" s="1"/>
  <c r="CA10" i="67"/>
  <c r="BN10" i="67"/>
  <c r="BX39" i="67"/>
  <c r="CK39" i="67"/>
  <c r="BY11" i="67"/>
  <c r="DM26" i="67"/>
  <c r="DM44" i="67" s="1"/>
  <c r="DI38" i="67"/>
  <c r="DI40" i="67"/>
  <c r="CL15" i="67"/>
  <c r="CY15" i="67"/>
  <c r="AB12" i="67"/>
  <c r="AO12" i="67"/>
  <c r="CM16" i="67"/>
  <c r="BZ16" i="67"/>
  <c r="CL27" i="67"/>
  <c r="CY27" i="67"/>
  <c r="BC11" i="67"/>
  <c r="BO11" i="67" s="1"/>
  <c r="AP11" i="67"/>
  <c r="CW41" i="67"/>
  <c r="EG34" i="67"/>
  <c r="BN12" i="67"/>
  <c r="CA12" i="67"/>
  <c r="BX28" i="67"/>
  <c r="CK28" i="67"/>
  <c r="BZ38" i="67"/>
  <c r="BX38" i="67" s="1"/>
  <c r="AZ38" i="67"/>
  <c r="CY37" i="67"/>
  <c r="CL37" i="67"/>
  <c r="CJ37" i="67" s="1"/>
  <c r="BA8" i="67"/>
  <c r="CK29" i="67"/>
  <c r="AD13" i="67"/>
  <c r="AB13" i="67" s="1"/>
  <c r="AQ13" i="67"/>
  <c r="AO14" i="67"/>
  <c r="P29" i="67"/>
  <c r="AB29" i="67" s="1"/>
  <c r="AZ28" i="67"/>
  <c r="BC7" i="67"/>
  <c r="BM16" i="67"/>
  <c r="AZ16" i="67"/>
  <c r="CY38" i="67"/>
  <c r="CL38" i="67"/>
  <c r="CJ38" i="67" s="1"/>
  <c r="BY7" i="67"/>
  <c r="AB26" i="67"/>
  <c r="AB44" i="67" s="1"/>
  <c r="GM19" i="67"/>
  <c r="GM45" i="67" s="1"/>
  <c r="GM47" i="67" s="1"/>
  <c r="HE7" i="67"/>
  <c r="CY31" i="67"/>
  <c r="CL31" i="67"/>
  <c r="IP20" i="67"/>
  <c r="AE19" i="67"/>
  <c r="AE45" i="67" s="1"/>
  <c r="AE47" i="67" s="1"/>
  <c r="BX27" i="67"/>
  <c r="CK27" i="67"/>
  <c r="BA26" i="67"/>
  <c r="BA44" i="67" s="1"/>
  <c r="AN10" i="67"/>
  <c r="BA10" i="67"/>
  <c r="BX35" i="67"/>
  <c r="CK35" i="67"/>
  <c r="DW40" i="67"/>
  <c r="DJ40" i="67"/>
  <c r="BC17" i="67"/>
  <c r="BO17" i="67" s="1"/>
  <c r="AP17" i="67"/>
  <c r="BB17" i="67" s="1"/>
  <c r="DV33" i="67"/>
  <c r="EI33" i="67"/>
  <c r="AB17" i="67"/>
  <c r="AO17" i="67"/>
  <c r="BM13" i="67"/>
  <c r="BB29" i="67"/>
  <c r="CA29" i="67"/>
  <c r="CM29" i="67" s="1"/>
  <c r="AP8" i="67"/>
  <c r="BB8" i="67" s="1"/>
  <c r="BC8" i="67"/>
  <c r="BO8" i="67" s="1"/>
  <c r="AZ35" i="67"/>
  <c r="KT18" i="67"/>
  <c r="LM18" i="67"/>
  <c r="R19" i="67"/>
  <c r="P19" i="67" s="1"/>
  <c r="P20" i="67" s="1"/>
  <c r="P7" i="67"/>
  <c r="CY28" i="67"/>
  <c r="CL28" i="67"/>
  <c r="CY34" i="67"/>
  <c r="CL34" i="67"/>
  <c r="CJ34" i="67" s="1"/>
  <c r="AZ36" i="67"/>
  <c r="DI30" i="67"/>
  <c r="DI37" i="67"/>
  <c r="AP26" i="67"/>
  <c r="AP44" i="67" s="1"/>
  <c r="BC26" i="67"/>
  <c r="BC44" i="67" s="1"/>
  <c r="BZ34" i="67"/>
  <c r="BX34" i="67" s="1"/>
  <c r="AZ34" i="67"/>
  <c r="KA18" i="67"/>
  <c r="JN18" i="67"/>
  <c r="CK32" i="67"/>
  <c r="BX32" i="67"/>
  <c r="AO9" i="67"/>
  <c r="CK36" i="67"/>
  <c r="BX36" i="67"/>
  <c r="CJ33" i="67"/>
  <c r="CW33" i="67"/>
  <c r="AF19" i="67"/>
  <c r="AF45" i="67" s="1"/>
  <c r="AF47" i="67" s="1"/>
  <c r="AR7" i="67"/>
  <c r="AP7" i="67" s="1"/>
  <c r="CY39" i="67"/>
  <c r="CL39" i="67"/>
  <c r="BZ30" i="67"/>
  <c r="BX30" i="67" s="1"/>
  <c r="AZ30" i="67"/>
  <c r="CY32" i="67"/>
  <c r="CL32" i="67"/>
  <c r="DU42" i="67"/>
  <c r="DH42" i="67"/>
  <c r="DK35" i="67"/>
  <c r="CX35" i="67"/>
  <c r="GJ42" i="67"/>
  <c r="HD42" i="67"/>
  <c r="HB42" i="67" s="1"/>
  <c r="CL41" i="67"/>
  <c r="CJ41" i="67" s="1"/>
  <c r="CY41" i="67"/>
  <c r="AC19" i="67"/>
  <c r="CA9" i="67" l="1"/>
  <c r="BZ9" i="67" s="1"/>
  <c r="P44" i="67"/>
  <c r="P45" i="67" s="1"/>
  <c r="P47" i="67" s="1"/>
  <c r="AQ19" i="67"/>
  <c r="AQ45" i="67" s="1"/>
  <c r="AQ47" i="67" s="1"/>
  <c r="AO19" i="67"/>
  <c r="AO45" i="67" s="1"/>
  <c r="AO47" i="67" s="1"/>
  <c r="KE44" i="67"/>
  <c r="KW26" i="67"/>
  <c r="KT42" i="67"/>
  <c r="KR42" i="67" s="1"/>
  <c r="LM42" i="67"/>
  <c r="AN26" i="67"/>
  <c r="AN44" i="67" s="1"/>
  <c r="EA42" i="67"/>
  <c r="DT42" i="67"/>
  <c r="AN17" i="67"/>
  <c r="BA17" i="67"/>
  <c r="AZ10" i="67"/>
  <c r="BM10" i="67"/>
  <c r="II7" i="67"/>
  <c r="HE19" i="67"/>
  <c r="HE45" i="67" s="1"/>
  <c r="HE47" i="67" s="1"/>
  <c r="CW29" i="67"/>
  <c r="CJ39" i="67"/>
  <c r="CW39" i="67"/>
  <c r="CW36" i="67"/>
  <c r="CJ36" i="67"/>
  <c r="LY18" i="67"/>
  <c r="LL18" i="67"/>
  <c r="BL16" i="67"/>
  <c r="BY16" i="67"/>
  <c r="EY34" i="67"/>
  <c r="DK15" i="67"/>
  <c r="CX15" i="67"/>
  <c r="CX32" i="67"/>
  <c r="DK32" i="67"/>
  <c r="FA33" i="67"/>
  <c r="EH33" i="67"/>
  <c r="BY26" i="67"/>
  <c r="BY44" i="67" s="1"/>
  <c r="BO7" i="67"/>
  <c r="BM8" i="67"/>
  <c r="AZ8" i="67"/>
  <c r="DI41" i="67"/>
  <c r="AN9" i="67"/>
  <c r="BA9" i="67"/>
  <c r="DU37" i="67"/>
  <c r="BB7" i="67"/>
  <c r="AN7" i="67"/>
  <c r="AN8" i="67"/>
  <c r="CM10" i="67"/>
  <c r="BZ10" i="67"/>
  <c r="DK36" i="67"/>
  <c r="CX36" i="67"/>
  <c r="BB11" i="67"/>
  <c r="AZ11" i="67" s="1"/>
  <c r="AN11" i="67"/>
  <c r="DU40" i="67"/>
  <c r="DH40" i="67"/>
  <c r="CN26" i="67"/>
  <c r="CN44" i="67" s="1"/>
  <c r="CW31" i="67"/>
  <c r="CJ31" i="67"/>
  <c r="CX41" i="67"/>
  <c r="CV41" i="67" s="1"/>
  <c r="DK41" i="67"/>
  <c r="CW32" i="67"/>
  <c r="CJ32" i="67"/>
  <c r="DU30" i="67"/>
  <c r="CA8" i="67"/>
  <c r="BN8" i="67"/>
  <c r="CA17" i="67"/>
  <c r="BN17" i="67"/>
  <c r="CJ27" i="67"/>
  <c r="CW27" i="67"/>
  <c r="CK7" i="67"/>
  <c r="CX37" i="67"/>
  <c r="CV37" i="67" s="1"/>
  <c r="DK37" i="67"/>
  <c r="BN11" i="67"/>
  <c r="BL11" i="67" s="1"/>
  <c r="CA11" i="67"/>
  <c r="CX39" i="67"/>
  <c r="DK39" i="67"/>
  <c r="CX27" i="67"/>
  <c r="DK27" i="67"/>
  <c r="DU38" i="67"/>
  <c r="CX30" i="67"/>
  <c r="CV30" i="67" s="1"/>
  <c r="DK30" i="67"/>
  <c r="AR19" i="67"/>
  <c r="AR45" i="67" s="1"/>
  <c r="AR47" i="67" s="1"/>
  <c r="BD7" i="67"/>
  <c r="KS18" i="67"/>
  <c r="JZ18" i="67"/>
  <c r="CY29" i="67"/>
  <c r="CL29" i="67"/>
  <c r="CJ29" i="67" s="1"/>
  <c r="EI40" i="67"/>
  <c r="DV40" i="67"/>
  <c r="R45" i="67"/>
  <c r="R47" i="67" s="1"/>
  <c r="BA14" i="67"/>
  <c r="CX34" i="67"/>
  <c r="CV34" i="67" s="1"/>
  <c r="DK34" i="67"/>
  <c r="BZ29" i="67"/>
  <c r="BX29" i="67" s="1"/>
  <c r="AZ29" i="67"/>
  <c r="CJ28" i="67"/>
  <c r="CW28" i="67"/>
  <c r="DM45" i="67"/>
  <c r="DM47" i="67" s="1"/>
  <c r="DY26" i="67"/>
  <c r="BY13" i="67"/>
  <c r="BC13" i="67"/>
  <c r="BO13" i="67" s="1"/>
  <c r="AP13" i="67"/>
  <c r="CY16" i="67"/>
  <c r="CL16" i="67"/>
  <c r="BC14" i="67"/>
  <c r="BO14" i="67" s="1"/>
  <c r="AP14" i="67"/>
  <c r="BB14" i="67" s="1"/>
  <c r="CK15" i="67"/>
  <c r="BX15" i="67"/>
  <c r="DJ35" i="67"/>
  <c r="DW35" i="67"/>
  <c r="CV33" i="67"/>
  <c r="DI33" i="67"/>
  <c r="DK28" i="67"/>
  <c r="CX28" i="67"/>
  <c r="CW35" i="67"/>
  <c r="CJ35" i="67"/>
  <c r="BZ12" i="67"/>
  <c r="CM12" i="67"/>
  <c r="BA12" i="67"/>
  <c r="AN12" i="67"/>
  <c r="CK11" i="67"/>
  <c r="CA26" i="67"/>
  <c r="CA44" i="67" s="1"/>
  <c r="BB26" i="67"/>
  <c r="BB44" i="67" s="1"/>
  <c r="AC45" i="67"/>
  <c r="AC47" i="67" s="1"/>
  <c r="CX31" i="67"/>
  <c r="DK31" i="67"/>
  <c r="CX38" i="67"/>
  <c r="CV38" i="67" s="1"/>
  <c r="DK38" i="67"/>
  <c r="AD19" i="67"/>
  <c r="AB19" i="67" s="1"/>
  <c r="CM9" i="67" l="1"/>
  <c r="CL9" i="67" s="1"/>
  <c r="EG42" i="67"/>
  <c r="EF42" i="67" s="1"/>
  <c r="EA44" i="67"/>
  <c r="AN14" i="67"/>
  <c r="AP19" i="67"/>
  <c r="AN19" i="67" s="1"/>
  <c r="KW44" i="67"/>
  <c r="LO26" i="67"/>
  <c r="DY44" i="67"/>
  <c r="DY45" i="67" s="1"/>
  <c r="DY47" i="67" s="1"/>
  <c r="LL42" i="67"/>
  <c r="LJ42" i="67" s="1"/>
  <c r="LY42" i="67"/>
  <c r="BC19" i="67"/>
  <c r="BC45" i="67" s="1"/>
  <c r="BC47" i="67" s="1"/>
  <c r="BZ26" i="67"/>
  <c r="BZ44" i="67" s="1"/>
  <c r="KR18" i="67"/>
  <c r="LK18" i="67"/>
  <c r="DI36" i="67"/>
  <c r="CV36" i="67"/>
  <c r="CW11" i="67"/>
  <c r="EI35" i="67"/>
  <c r="DV35" i="67"/>
  <c r="DJ30" i="67"/>
  <c r="DH30" i="67" s="1"/>
  <c r="DW30" i="67"/>
  <c r="EG30" i="67"/>
  <c r="BO19" i="67"/>
  <c r="CA7" i="67"/>
  <c r="DI29" i="67"/>
  <c r="DJ37" i="67"/>
  <c r="DH37" i="67" s="1"/>
  <c r="DW37" i="67"/>
  <c r="AZ14" i="67"/>
  <c r="BM14" i="67"/>
  <c r="AD45" i="67"/>
  <c r="AD47" i="67" s="1"/>
  <c r="AB45" i="67"/>
  <c r="AB47" i="67" s="1"/>
  <c r="DI28" i="67"/>
  <c r="CV28" i="67"/>
  <c r="AZ26" i="67"/>
  <c r="AZ44" i="67" s="1"/>
  <c r="BX16" i="67"/>
  <c r="CK16" i="67"/>
  <c r="FQ34" i="67"/>
  <c r="BM12" i="67"/>
  <c r="AZ12" i="67"/>
  <c r="CJ15" i="67"/>
  <c r="CW15" i="67"/>
  <c r="II19" i="67"/>
  <c r="JA7" i="67"/>
  <c r="DW38" i="67"/>
  <c r="DJ38" i="67"/>
  <c r="DH38" i="67" s="1"/>
  <c r="CL12" i="67"/>
  <c r="CY12" i="67"/>
  <c r="EG38" i="67"/>
  <c r="CW7" i="67"/>
  <c r="DW41" i="67"/>
  <c r="DJ41" i="67"/>
  <c r="DH41" i="67" s="1"/>
  <c r="EG37" i="67"/>
  <c r="CK26" i="67"/>
  <c r="CK44" i="67" s="1"/>
  <c r="BL10" i="67"/>
  <c r="BY10" i="67"/>
  <c r="CV32" i="67"/>
  <c r="DI32" i="67"/>
  <c r="BN14" i="67"/>
  <c r="CA14" i="67"/>
  <c r="FA40" i="67"/>
  <c r="EH40" i="67"/>
  <c r="BM9" i="67"/>
  <c r="AZ9" i="67"/>
  <c r="CV27" i="67"/>
  <c r="DI27" i="67"/>
  <c r="LX18" i="67"/>
  <c r="MQ18" i="67"/>
  <c r="DW31" i="67"/>
  <c r="DJ31" i="67"/>
  <c r="DW27" i="67"/>
  <c r="DJ27" i="67"/>
  <c r="DJ36" i="67"/>
  <c r="DW36" i="67"/>
  <c r="BM17" i="67"/>
  <c r="AZ17" i="67"/>
  <c r="CV35" i="67"/>
  <c r="DI35" i="67"/>
  <c r="CX16" i="67"/>
  <c r="DK16" i="67"/>
  <c r="DK29" i="67"/>
  <c r="CX29" i="67"/>
  <c r="CV29" i="67" s="1"/>
  <c r="CV31" i="67"/>
  <c r="DI31" i="67"/>
  <c r="EZ33" i="67"/>
  <c r="FS33" i="67"/>
  <c r="BB13" i="67"/>
  <c r="AZ13" i="67" s="1"/>
  <c r="AN13" i="67"/>
  <c r="DJ39" i="67"/>
  <c r="DW39" i="67"/>
  <c r="CZ26" i="67"/>
  <c r="CZ44" i="67" s="1"/>
  <c r="CY10" i="67"/>
  <c r="CL10" i="67"/>
  <c r="DU41" i="67"/>
  <c r="DJ32" i="67"/>
  <c r="DW32" i="67"/>
  <c r="CA13" i="67"/>
  <c r="BN13" i="67"/>
  <c r="BL13" i="67" s="1"/>
  <c r="BZ17" i="67"/>
  <c r="CM17" i="67"/>
  <c r="BA19" i="67"/>
  <c r="BA45" i="67" s="1"/>
  <c r="BA47" i="67" s="1"/>
  <c r="DW28" i="67"/>
  <c r="DJ28" i="67"/>
  <c r="CM26" i="67"/>
  <c r="CM44" i="67" s="1"/>
  <c r="DH33" i="67"/>
  <c r="DU33" i="67"/>
  <c r="BD19" i="67"/>
  <c r="BD45" i="67" s="1"/>
  <c r="BD47" i="67" s="1"/>
  <c r="BP7" i="67"/>
  <c r="CV39" i="67"/>
  <c r="DI39" i="67"/>
  <c r="DZ42" i="67"/>
  <c r="CK13" i="67"/>
  <c r="DW34" i="67"/>
  <c r="DJ34" i="67"/>
  <c r="DH34" i="67" s="1"/>
  <c r="BZ11" i="67"/>
  <c r="BX11" i="67" s="1"/>
  <c r="CM11" i="67"/>
  <c r="BZ8" i="67"/>
  <c r="CM8" i="67"/>
  <c r="EG40" i="67"/>
  <c r="DT40" i="67"/>
  <c r="AZ7" i="67"/>
  <c r="BL8" i="67"/>
  <c r="BY8" i="67"/>
  <c r="EI15" i="67"/>
  <c r="DJ15" i="67"/>
  <c r="DW15" i="67"/>
  <c r="DV15" i="67" s="1"/>
  <c r="EY42" i="67"/>
  <c r="CY9" i="67" l="1"/>
  <c r="AP45" i="67"/>
  <c r="AP47" i="67" s="1"/>
  <c r="LO44" i="67"/>
  <c r="MA26" i="67"/>
  <c r="MA44" i="67" s="1"/>
  <c r="DZ44" i="67"/>
  <c r="DZ45" i="67" s="1"/>
  <c r="LX42" i="67"/>
  <c r="LV42" i="67" s="1"/>
  <c r="MQ42" i="67"/>
  <c r="NC42" i="67" s="1"/>
  <c r="MP18" i="67"/>
  <c r="NC18" i="67"/>
  <c r="NU18" i="67" s="1"/>
  <c r="AZ19" i="67"/>
  <c r="AZ20" i="67" s="1"/>
  <c r="BB19" i="67"/>
  <c r="BB45" i="67" s="1"/>
  <c r="BB47" i="67" s="1"/>
  <c r="EI27" i="67"/>
  <c r="DV27" i="67"/>
  <c r="EY37" i="67"/>
  <c r="DU28" i="67"/>
  <c r="DH28" i="67"/>
  <c r="DL26" i="67"/>
  <c r="DL44" i="67" s="1"/>
  <c r="EY40" i="67"/>
  <c r="EF40" i="67"/>
  <c r="CL8" i="67"/>
  <c r="CY8" i="67"/>
  <c r="DU39" i="67"/>
  <c r="DH39" i="67"/>
  <c r="DU32" i="67"/>
  <c r="DH32" i="67"/>
  <c r="DI7" i="67"/>
  <c r="BL12" i="67"/>
  <c r="BY12" i="67"/>
  <c r="CL11" i="67"/>
  <c r="CJ11" i="67" s="1"/>
  <c r="CY11" i="67"/>
  <c r="BP19" i="67"/>
  <c r="CB7" i="67"/>
  <c r="BZ7" i="67" s="1"/>
  <c r="CM13" i="67"/>
  <c r="BZ13" i="67"/>
  <c r="BX13" i="67" s="1"/>
  <c r="BX10" i="67"/>
  <c r="CK10" i="67"/>
  <c r="EY38" i="67"/>
  <c r="GI34" i="67"/>
  <c r="DH27" i="67"/>
  <c r="DU27" i="67"/>
  <c r="FA35" i="67"/>
  <c r="EH35" i="67"/>
  <c r="DV32" i="67"/>
  <c r="EI32" i="67"/>
  <c r="DI11" i="67"/>
  <c r="FA15" i="67"/>
  <c r="EH15" i="67"/>
  <c r="DT33" i="67"/>
  <c r="EG33" i="67"/>
  <c r="FR33" i="67"/>
  <c r="GK33" i="67"/>
  <c r="BY17" i="67"/>
  <c r="BL17" i="67"/>
  <c r="BX26" i="67"/>
  <c r="BX44" i="67" s="1"/>
  <c r="DK12" i="67"/>
  <c r="CX12" i="67"/>
  <c r="CW16" i="67"/>
  <c r="CJ16" i="67"/>
  <c r="DU29" i="67"/>
  <c r="EX42" i="67"/>
  <c r="FQ42" i="67"/>
  <c r="DU35" i="67"/>
  <c r="DH35" i="67"/>
  <c r="DV37" i="67"/>
  <c r="DT37" i="67" s="1"/>
  <c r="EI37" i="67"/>
  <c r="BM19" i="67"/>
  <c r="EI34" i="67"/>
  <c r="DV34" i="67"/>
  <c r="DT34" i="67" s="1"/>
  <c r="EG41" i="67"/>
  <c r="DV36" i="67"/>
  <c r="EI36" i="67"/>
  <c r="BY9" i="67"/>
  <c r="BL9" i="67"/>
  <c r="CW26" i="67"/>
  <c r="CW44" i="67" s="1"/>
  <c r="BN7" i="67"/>
  <c r="DH36" i="67"/>
  <c r="DU36" i="67"/>
  <c r="CL26" i="67"/>
  <c r="CL44" i="67" s="1"/>
  <c r="CY26" i="67"/>
  <c r="CY44" i="67" s="1"/>
  <c r="BX8" i="67"/>
  <c r="CK8" i="67"/>
  <c r="CW13" i="67"/>
  <c r="DU31" i="67"/>
  <c r="DH31" i="67"/>
  <c r="CA19" i="67"/>
  <c r="CA45" i="67" s="1"/>
  <c r="CA47" i="67" s="1"/>
  <c r="CM7" i="67"/>
  <c r="LW18" i="67"/>
  <c r="LJ18" i="67"/>
  <c r="FS40" i="67"/>
  <c r="EZ40" i="67"/>
  <c r="EI38" i="67"/>
  <c r="DV38" i="67"/>
  <c r="DT38" i="67" s="1"/>
  <c r="DK10" i="67"/>
  <c r="CX10" i="67"/>
  <c r="JA19" i="67"/>
  <c r="JS7" i="67"/>
  <c r="EY30" i="67"/>
  <c r="DV28" i="67"/>
  <c r="EI28" i="67"/>
  <c r="DW29" i="67"/>
  <c r="DJ29" i="67"/>
  <c r="DH29" i="67" s="1"/>
  <c r="II21" i="67"/>
  <c r="II45" i="67"/>
  <c r="II47" i="67" s="1"/>
  <c r="DV31" i="67"/>
  <c r="EI31" i="67"/>
  <c r="BZ14" i="67"/>
  <c r="CM14" i="67"/>
  <c r="DV41" i="67"/>
  <c r="DT41" i="67" s="1"/>
  <c r="EI41" i="67"/>
  <c r="DI15" i="67"/>
  <c r="CV15" i="67"/>
  <c r="DV30" i="67"/>
  <c r="DT30" i="67" s="1"/>
  <c r="EI30" i="67"/>
  <c r="AN20" i="67"/>
  <c r="AN45" i="67"/>
  <c r="AN47" i="67" s="1"/>
  <c r="CL17" i="67"/>
  <c r="CY17" i="67"/>
  <c r="EI39" i="67"/>
  <c r="DV39" i="67"/>
  <c r="DW16" i="67"/>
  <c r="DV16" i="67" s="1"/>
  <c r="EI16" i="67"/>
  <c r="DJ16" i="67"/>
  <c r="BY14" i="67"/>
  <c r="BL14" i="67"/>
  <c r="CX9" i="67" l="1"/>
  <c r="DK9" i="67"/>
  <c r="AZ45" i="67"/>
  <c r="AZ47" i="67" s="1"/>
  <c r="NB42" i="67"/>
  <c r="MZ42" i="67" s="1"/>
  <c r="NU42" i="67"/>
  <c r="NT42" i="67" s="1"/>
  <c r="NR42" i="67" s="1"/>
  <c r="MP42" i="67"/>
  <c r="MN42" i="67" s="1"/>
  <c r="NB18" i="67"/>
  <c r="NT18" i="67"/>
  <c r="BY19" i="67"/>
  <c r="BY45" i="67" s="1"/>
  <c r="BY47" i="67" s="1"/>
  <c r="BZ19" i="67"/>
  <c r="BZ45" i="67" s="1"/>
  <c r="BZ47" i="67" s="1"/>
  <c r="BX7" i="67"/>
  <c r="EZ35" i="67"/>
  <c r="FS35" i="67"/>
  <c r="CX17" i="67"/>
  <c r="DK17" i="67"/>
  <c r="EG35" i="67"/>
  <c r="DT35" i="67"/>
  <c r="GJ33" i="67"/>
  <c r="HC33" i="67"/>
  <c r="EG27" i="67"/>
  <c r="DT27" i="67"/>
  <c r="CX11" i="67"/>
  <c r="CV11" i="67" s="1"/>
  <c r="DK11" i="67"/>
  <c r="DI26" i="67"/>
  <c r="DI44" i="67" s="1"/>
  <c r="EH31" i="67"/>
  <c r="FA31" i="67"/>
  <c r="CK9" i="67"/>
  <c r="BX9" i="67"/>
  <c r="GI42" i="67"/>
  <c r="FP42" i="67"/>
  <c r="DK8" i="67"/>
  <c r="CX8" i="67"/>
  <c r="JA21" i="67"/>
  <c r="JA45" i="67"/>
  <c r="JA47" i="67" s="1"/>
  <c r="LV18" i="67"/>
  <c r="MO18" i="67"/>
  <c r="NA18" i="67" s="1"/>
  <c r="FA36" i="67"/>
  <c r="EH36" i="67"/>
  <c r="EF33" i="67"/>
  <c r="EY33" i="67"/>
  <c r="BX12" i="67"/>
  <c r="CK12" i="67"/>
  <c r="EX40" i="67"/>
  <c r="FQ40" i="67"/>
  <c r="CW8" i="67"/>
  <c r="CJ8" i="67"/>
  <c r="DK26" i="67"/>
  <c r="DK44" i="67" s="1"/>
  <c r="CX26" i="67"/>
  <c r="CX44" i="67" s="1"/>
  <c r="EG29" i="67"/>
  <c r="HA34" i="67"/>
  <c r="DX26" i="67"/>
  <c r="DX44" i="67" s="1"/>
  <c r="EH27" i="67"/>
  <c r="FA27" i="67"/>
  <c r="FQ30" i="67"/>
  <c r="JS19" i="67"/>
  <c r="JS45" i="67" s="1"/>
  <c r="JS47" i="67" s="1"/>
  <c r="KE7" i="67"/>
  <c r="CM19" i="67"/>
  <c r="CM45" i="67" s="1"/>
  <c r="CM47" i="67" s="1"/>
  <c r="CY7" i="67"/>
  <c r="FA30" i="67"/>
  <c r="EH30" i="67"/>
  <c r="EF30" i="67" s="1"/>
  <c r="FS15" i="67"/>
  <c r="EZ15" i="67"/>
  <c r="DU7" i="67"/>
  <c r="EG7" i="67"/>
  <c r="CB19" i="67"/>
  <c r="CB45" i="67" s="1"/>
  <c r="CB47" i="67" s="1"/>
  <c r="CN7" i="67"/>
  <c r="EG36" i="67"/>
  <c r="DT36" i="67"/>
  <c r="CV16" i="67"/>
  <c r="DI16" i="67"/>
  <c r="DU11" i="67"/>
  <c r="EG11" i="67"/>
  <c r="CJ10" i="67"/>
  <c r="CW10" i="67"/>
  <c r="EG28" i="67"/>
  <c r="DT28" i="67"/>
  <c r="DI13" i="67"/>
  <c r="FQ38" i="67"/>
  <c r="CK14" i="67"/>
  <c r="BX14" i="67"/>
  <c r="DJ10" i="67"/>
  <c r="EI10" i="67"/>
  <c r="DW10" i="67"/>
  <c r="DV10" i="67" s="1"/>
  <c r="FA34" i="67"/>
  <c r="EH34" i="67"/>
  <c r="EF34" i="67" s="1"/>
  <c r="FQ37" i="67"/>
  <c r="DT39" i="67"/>
  <c r="EG39" i="67"/>
  <c r="EH39" i="67"/>
  <c r="FA39" i="67"/>
  <c r="FR40" i="67"/>
  <c r="GK40" i="67"/>
  <c r="FA16" i="67"/>
  <c r="EH16" i="67"/>
  <c r="DH15" i="67"/>
  <c r="EG15" i="67"/>
  <c r="DU15" i="67"/>
  <c r="DT15" i="67" s="1"/>
  <c r="DV29" i="67"/>
  <c r="DT29" i="67" s="1"/>
  <c r="EI29" i="67"/>
  <c r="BN19" i="67"/>
  <c r="BL7" i="67"/>
  <c r="BL19" i="67" s="1"/>
  <c r="DW12" i="67"/>
  <c r="DV12" i="67" s="1"/>
  <c r="EI12" i="67"/>
  <c r="DJ12" i="67"/>
  <c r="FA32" i="67"/>
  <c r="EH32" i="67"/>
  <c r="DT32" i="67"/>
  <c r="EG32" i="67"/>
  <c r="CL14" i="67"/>
  <c r="CY14" i="67"/>
  <c r="BX17" i="67"/>
  <c r="CK17" i="67"/>
  <c r="EY41" i="67"/>
  <c r="FA41" i="67"/>
  <c r="EH41" i="67"/>
  <c r="EF41" i="67" s="1"/>
  <c r="FA28" i="67"/>
  <c r="EH28" i="67"/>
  <c r="EH38" i="67"/>
  <c r="EF38" i="67" s="1"/>
  <c r="FA38" i="67"/>
  <c r="DT31" i="67"/>
  <c r="EG31" i="67"/>
  <c r="CJ26" i="67"/>
  <c r="CJ44" i="67" s="1"/>
  <c r="FA37" i="67"/>
  <c r="EH37" i="67"/>
  <c r="EF37" i="67" s="1"/>
  <c r="CL13" i="67"/>
  <c r="CJ13" i="67" s="1"/>
  <c r="CY13" i="67"/>
  <c r="DW9" i="67" l="1"/>
  <c r="DV9" i="67" s="1"/>
  <c r="EI9" i="67"/>
  <c r="DJ9" i="67"/>
  <c r="NS18" i="67"/>
  <c r="MZ18" i="67"/>
  <c r="MN18" i="67"/>
  <c r="EY27" i="67"/>
  <c r="EF27" i="67"/>
  <c r="GH42" i="67"/>
  <c r="HA42" i="67"/>
  <c r="GZ42" i="67" s="1"/>
  <c r="IG33" i="67"/>
  <c r="HB33" i="67"/>
  <c r="EZ28" i="67"/>
  <c r="FS28" i="67"/>
  <c r="EZ32" i="67"/>
  <c r="FS32" i="67"/>
  <c r="FS16" i="67"/>
  <c r="EZ16" i="67"/>
  <c r="EZ34" i="67"/>
  <c r="EX34" i="67" s="1"/>
  <c r="FS34" i="67"/>
  <c r="EY28" i="67"/>
  <c r="EF28" i="67"/>
  <c r="EY7" i="67"/>
  <c r="EY29" i="67"/>
  <c r="EX33" i="67"/>
  <c r="FQ33" i="67"/>
  <c r="GI37" i="67"/>
  <c r="KE19" i="67"/>
  <c r="KW7" i="67"/>
  <c r="CJ9" i="67"/>
  <c r="CW9" i="67"/>
  <c r="CN19" i="67"/>
  <c r="CN45" i="67" s="1"/>
  <c r="CN47" i="67" s="1"/>
  <c r="CZ7" i="67"/>
  <c r="CL7" i="67"/>
  <c r="FS41" i="67"/>
  <c r="EZ41" i="67"/>
  <c r="EX41" i="67" s="1"/>
  <c r="FA12" i="67"/>
  <c r="EH12" i="67"/>
  <c r="EH10" i="67"/>
  <c r="FA10" i="67"/>
  <c r="DJ26" i="67"/>
  <c r="DJ44" i="67" s="1"/>
  <c r="DW26" i="67"/>
  <c r="DW44" i="67" s="1"/>
  <c r="FS31" i="67"/>
  <c r="EZ31" i="67"/>
  <c r="EF35" i="67"/>
  <c r="EY35" i="67"/>
  <c r="CY19" i="67"/>
  <c r="CY45" i="67" s="1"/>
  <c r="CY47" i="67" s="1"/>
  <c r="DK7" i="67"/>
  <c r="CX13" i="67"/>
  <c r="CV13" i="67" s="1"/>
  <c r="DK13" i="67"/>
  <c r="FQ41" i="67"/>
  <c r="GJ40" i="67"/>
  <c r="HC40" i="67"/>
  <c r="FS36" i="67"/>
  <c r="EZ36" i="67"/>
  <c r="DW17" i="67"/>
  <c r="DV17" i="67" s="1"/>
  <c r="DJ17" i="67"/>
  <c r="EI17" i="67"/>
  <c r="DI10" i="67"/>
  <c r="CV10" i="67"/>
  <c r="GI30" i="67"/>
  <c r="EZ37" i="67"/>
  <c r="EX37" i="67" s="1"/>
  <c r="FS37" i="67"/>
  <c r="CW17" i="67"/>
  <c r="CJ17" i="67"/>
  <c r="EZ39" i="67"/>
  <c r="FS39" i="67"/>
  <c r="CJ14" i="67"/>
  <c r="CW14" i="67"/>
  <c r="GK15" i="67"/>
  <c r="FR15" i="67"/>
  <c r="EZ27" i="67"/>
  <c r="FS27" i="67"/>
  <c r="DU26" i="67"/>
  <c r="DU44" i="67" s="1"/>
  <c r="FR35" i="67"/>
  <c r="GK35" i="67"/>
  <c r="CJ12" i="67"/>
  <c r="CW12" i="67"/>
  <c r="FA29" i="67"/>
  <c r="EH29" i="67"/>
  <c r="EF29" i="67" s="1"/>
  <c r="GI38" i="67"/>
  <c r="EG16" i="67"/>
  <c r="DU16" i="67"/>
  <c r="DT16" i="67" s="1"/>
  <c r="DH16" i="67"/>
  <c r="CV8" i="67"/>
  <c r="DI8" i="67"/>
  <c r="DU13" i="67"/>
  <c r="EG13" i="67"/>
  <c r="CV26" i="67"/>
  <c r="CV44" i="67" s="1"/>
  <c r="EY31" i="67"/>
  <c r="EF31" i="67"/>
  <c r="DK14" i="67"/>
  <c r="CX14" i="67"/>
  <c r="EY39" i="67"/>
  <c r="EF39" i="67"/>
  <c r="EJ26" i="67"/>
  <c r="EJ44" i="67" s="1"/>
  <c r="EI11" i="67"/>
  <c r="DW11" i="67"/>
  <c r="DV11" i="67" s="1"/>
  <c r="DT11" i="67" s="1"/>
  <c r="DJ11" i="67"/>
  <c r="DH11" i="67" s="1"/>
  <c r="EY11" i="67"/>
  <c r="FS30" i="67"/>
  <c r="EZ30" i="67"/>
  <c r="EX30" i="67" s="1"/>
  <c r="FP40" i="67"/>
  <c r="GI40" i="67"/>
  <c r="BX19" i="67"/>
  <c r="BX45" i="67" s="1"/>
  <c r="BX47" i="67" s="1"/>
  <c r="CK19" i="67"/>
  <c r="CK45" i="67" s="1"/>
  <c r="CK47" i="67" s="1"/>
  <c r="EZ38" i="67"/>
  <c r="EX38" i="67" s="1"/>
  <c r="FS38" i="67"/>
  <c r="EF32" i="67"/>
  <c r="EY32" i="67"/>
  <c r="EF15" i="67"/>
  <c r="EY15" i="67"/>
  <c r="EY36" i="67"/>
  <c r="EF36" i="67"/>
  <c r="IE34" i="67"/>
  <c r="EI8" i="67"/>
  <c r="DW8" i="67"/>
  <c r="DV8" i="67" s="1"/>
  <c r="DJ8" i="67"/>
  <c r="FA9" i="67" l="1"/>
  <c r="EH9" i="67"/>
  <c r="CW19" i="67"/>
  <c r="NR18" i="67"/>
  <c r="FR30" i="67"/>
  <c r="FP30" i="67" s="1"/>
  <c r="GK30" i="67"/>
  <c r="DH26" i="67"/>
  <c r="DH44" i="67" s="1"/>
  <c r="FR36" i="67"/>
  <c r="GK36" i="67"/>
  <c r="FP33" i="67"/>
  <c r="GI33" i="67"/>
  <c r="FR16" i="67"/>
  <c r="GK16" i="67"/>
  <c r="DW14" i="67"/>
  <c r="DV14" i="67" s="1"/>
  <c r="EI14" i="67"/>
  <c r="DJ14" i="67"/>
  <c r="DI17" i="67"/>
  <c r="CV17" i="67"/>
  <c r="GK41" i="67"/>
  <c r="FR41" i="67"/>
  <c r="FP41" i="67" s="1"/>
  <c r="FR32" i="67"/>
  <c r="GK32" i="67"/>
  <c r="FQ11" i="67"/>
  <c r="GK37" i="67"/>
  <c r="FR37" i="67"/>
  <c r="FP37" i="67" s="1"/>
  <c r="HB40" i="67"/>
  <c r="IG40" i="67"/>
  <c r="FR31" i="67"/>
  <c r="GK31" i="67"/>
  <c r="CL19" i="67"/>
  <c r="CL45" i="67" s="1"/>
  <c r="CL47" i="67" s="1"/>
  <c r="CJ7" i="67"/>
  <c r="CJ19" i="67" s="1"/>
  <c r="CJ45" i="67" s="1"/>
  <c r="CJ47" i="67" s="1"/>
  <c r="EX39" i="67"/>
  <c r="FQ39" i="67"/>
  <c r="EX32" i="67"/>
  <c r="FQ32" i="67"/>
  <c r="EG26" i="67"/>
  <c r="EG44" i="67" s="1"/>
  <c r="FR38" i="67"/>
  <c r="FP38" i="67" s="1"/>
  <c r="GK38" i="67"/>
  <c r="EX31" i="67"/>
  <c r="FQ31" i="67"/>
  <c r="EF16" i="67"/>
  <c r="EY16" i="67"/>
  <c r="FR27" i="67"/>
  <c r="GK27" i="67"/>
  <c r="EI26" i="67"/>
  <c r="EI44" i="67" s="1"/>
  <c r="DV26" i="67"/>
  <c r="DV44" i="67" s="1"/>
  <c r="CZ19" i="67"/>
  <c r="CZ45" i="67" s="1"/>
  <c r="CZ47" i="67" s="1"/>
  <c r="DL7" i="67"/>
  <c r="DJ7" i="67" s="1"/>
  <c r="FQ29" i="67"/>
  <c r="FR28" i="67"/>
  <c r="GK28" i="67"/>
  <c r="GJ35" i="67"/>
  <c r="HC35" i="67"/>
  <c r="EX15" i="67"/>
  <c r="FQ15" i="67"/>
  <c r="HA38" i="67"/>
  <c r="GI41" i="67"/>
  <c r="CV9" i="67"/>
  <c r="DI9" i="67"/>
  <c r="EX35" i="67"/>
  <c r="FQ35" i="67"/>
  <c r="EY13" i="67"/>
  <c r="HC15" i="67"/>
  <c r="GJ15" i="67"/>
  <c r="DJ13" i="67"/>
  <c r="DH13" i="67" s="1"/>
  <c r="DW13" i="67"/>
  <c r="DV13" i="67" s="1"/>
  <c r="DT13" i="67" s="1"/>
  <c r="EI13" i="67"/>
  <c r="EZ10" i="67"/>
  <c r="FS10" i="67"/>
  <c r="IF33" i="67"/>
  <c r="IY33" i="67"/>
  <c r="HA37" i="67"/>
  <c r="IW34" i="67"/>
  <c r="FA11" i="67"/>
  <c r="EH11" i="67"/>
  <c r="EF11" i="67" s="1"/>
  <c r="EZ29" i="67"/>
  <c r="EX29" i="67" s="1"/>
  <c r="FS29" i="67"/>
  <c r="DU10" i="67"/>
  <c r="DT10" i="67" s="1"/>
  <c r="EG10" i="67"/>
  <c r="DH10" i="67"/>
  <c r="EX36" i="67"/>
  <c r="FQ36" i="67"/>
  <c r="FR39" i="67"/>
  <c r="GK39" i="67"/>
  <c r="FS12" i="67"/>
  <c r="EZ12" i="67"/>
  <c r="HA30" i="67"/>
  <c r="FQ7" i="67"/>
  <c r="EH8" i="67"/>
  <c r="FA8" i="67"/>
  <c r="GH40" i="67"/>
  <c r="HA40" i="67"/>
  <c r="FB26" i="67"/>
  <c r="FB44" i="67" s="1"/>
  <c r="CV12" i="67"/>
  <c r="DI12" i="67"/>
  <c r="DI14" i="67"/>
  <c r="CV14" i="67"/>
  <c r="FA17" i="67"/>
  <c r="EH17" i="67"/>
  <c r="DK19" i="67"/>
  <c r="DK45" i="67" s="1"/>
  <c r="DK47" i="67" s="1"/>
  <c r="EI7" i="67"/>
  <c r="DW7" i="67"/>
  <c r="KW19" i="67"/>
  <c r="KW45" i="67" s="1"/>
  <c r="KW47" i="67" s="1"/>
  <c r="LO7" i="67"/>
  <c r="EX28" i="67"/>
  <c r="FQ28" i="67"/>
  <c r="FQ27" i="67"/>
  <c r="EX27" i="67"/>
  <c r="EG8" i="67"/>
  <c r="DH8" i="67"/>
  <c r="DU8" i="67"/>
  <c r="CW45" i="67"/>
  <c r="CW47" i="67" s="1"/>
  <c r="CX7" i="67"/>
  <c r="KE21" i="67"/>
  <c r="KW21" i="67" s="1"/>
  <c r="LO21" i="67" s="1"/>
  <c r="KE45" i="67"/>
  <c r="KE47" i="67" s="1"/>
  <c r="GK34" i="67"/>
  <c r="FR34" i="67"/>
  <c r="FP34" i="67" s="1"/>
  <c r="FS9" i="67" l="1"/>
  <c r="EZ9" i="67"/>
  <c r="DI19" i="67"/>
  <c r="DI45" i="67" s="1"/>
  <c r="DI47" i="67" s="1"/>
  <c r="FT26" i="67"/>
  <c r="FT44" i="67" s="1"/>
  <c r="DW19" i="67"/>
  <c r="DW45" i="67" s="1"/>
  <c r="DW47" i="67" s="1"/>
  <c r="GJ39" i="67"/>
  <c r="HC39" i="67"/>
  <c r="FA26" i="67"/>
  <c r="FA44" i="67" s="1"/>
  <c r="EH26" i="67"/>
  <c r="EH44" i="67" s="1"/>
  <c r="HC37" i="67"/>
  <c r="GJ37" i="67"/>
  <c r="GH37" i="67" s="1"/>
  <c r="FP32" i="67"/>
  <c r="GI32" i="67"/>
  <c r="FP36" i="67"/>
  <c r="GI36" i="67"/>
  <c r="HC27" i="67"/>
  <c r="GJ27" i="67"/>
  <c r="GI11" i="67"/>
  <c r="GJ16" i="67"/>
  <c r="HC16" i="67"/>
  <c r="CX19" i="67"/>
  <c r="CV7" i="67"/>
  <c r="EY26" i="67"/>
  <c r="EY44" i="67" s="1"/>
  <c r="IG15" i="67"/>
  <c r="HB15" i="67"/>
  <c r="EZ8" i="67"/>
  <c r="FS8" i="67"/>
  <c r="FQ13" i="67"/>
  <c r="HB35" i="67"/>
  <c r="IG35" i="67"/>
  <c r="FP39" i="67"/>
  <c r="GI39" i="67"/>
  <c r="JO34" i="67"/>
  <c r="DJ19" i="67"/>
  <c r="DJ45" i="67" s="1"/>
  <c r="DJ47" i="67" s="1"/>
  <c r="DH7" i="67"/>
  <c r="IE37" i="67"/>
  <c r="GI35" i="67"/>
  <c r="FP35" i="67"/>
  <c r="EX16" i="67"/>
  <c r="FQ16" i="67"/>
  <c r="GJ32" i="67"/>
  <c r="HC32" i="67"/>
  <c r="GH33" i="67"/>
  <c r="HA33" i="67"/>
  <c r="FP15" i="67"/>
  <c r="GI15" i="67"/>
  <c r="DT8" i="67"/>
  <c r="EF8" i="67"/>
  <c r="EY8" i="67"/>
  <c r="EZ17" i="67"/>
  <c r="FS17" i="67"/>
  <c r="EF10" i="67"/>
  <c r="EY10" i="67"/>
  <c r="IX33" i="67"/>
  <c r="JQ33" i="67"/>
  <c r="GJ28" i="67"/>
  <c r="HC28" i="67"/>
  <c r="EH14" i="67"/>
  <c r="FA14" i="67"/>
  <c r="GZ40" i="67"/>
  <c r="IE40" i="67"/>
  <c r="HC34" i="67"/>
  <c r="GJ34" i="67"/>
  <c r="GH34" i="67" s="1"/>
  <c r="GI7" i="67"/>
  <c r="DH9" i="67"/>
  <c r="DU9" i="67"/>
  <c r="DT9" i="67" s="1"/>
  <c r="EG9" i="67"/>
  <c r="FP31" i="67"/>
  <c r="GI31" i="67"/>
  <c r="HC36" i="67"/>
  <c r="GJ36" i="67"/>
  <c r="FR12" i="67"/>
  <c r="GK12" i="67"/>
  <c r="GI27" i="67"/>
  <c r="FP27" i="67"/>
  <c r="EG14" i="67"/>
  <c r="DH14" i="67"/>
  <c r="DU14" i="67"/>
  <c r="DT14" i="67" s="1"/>
  <c r="FR29" i="67"/>
  <c r="FP29" i="67" s="1"/>
  <c r="GK29" i="67"/>
  <c r="FR10" i="67"/>
  <c r="GK10" i="67"/>
  <c r="GI29" i="67"/>
  <c r="GJ31" i="67"/>
  <c r="HC31" i="67"/>
  <c r="GJ41" i="67"/>
  <c r="GH41" i="67" s="1"/>
  <c r="HC41" i="67"/>
  <c r="EZ11" i="67"/>
  <c r="EX11" i="67" s="1"/>
  <c r="FS11" i="67"/>
  <c r="GI28" i="67"/>
  <c r="FP28" i="67"/>
  <c r="EG12" i="67"/>
  <c r="DU12" i="67"/>
  <c r="DT12" i="67" s="1"/>
  <c r="DH12" i="67"/>
  <c r="IE30" i="67"/>
  <c r="GJ38" i="67"/>
  <c r="GH38" i="67" s="1"/>
  <c r="HC38" i="67"/>
  <c r="FA13" i="67"/>
  <c r="EH13" i="67"/>
  <c r="EF13" i="67" s="1"/>
  <c r="HA41" i="67"/>
  <c r="DL19" i="67"/>
  <c r="DL45" i="67" s="1"/>
  <c r="DL47" i="67" s="1"/>
  <c r="EJ7" i="67"/>
  <c r="EH7" i="67" s="1"/>
  <c r="DX7" i="67"/>
  <c r="DX19" i="67" s="1"/>
  <c r="DX45" i="67" s="1"/>
  <c r="DX47" i="67" s="1"/>
  <c r="IF40" i="67"/>
  <c r="IY40" i="67"/>
  <c r="EG17" i="67"/>
  <c r="DH17" i="67"/>
  <c r="DU17" i="67"/>
  <c r="DT17" i="67" s="1"/>
  <c r="GJ30" i="67"/>
  <c r="GH30" i="67" s="1"/>
  <c r="HC30" i="67"/>
  <c r="IE38" i="67"/>
  <c r="EI19" i="67"/>
  <c r="FA7" i="67"/>
  <c r="LO19" i="67"/>
  <c r="LO45" i="67" s="1"/>
  <c r="LO47" i="67" s="1"/>
  <c r="MA7" i="67"/>
  <c r="MA19" i="67" s="1"/>
  <c r="DT26" i="67"/>
  <c r="DT44" i="67" s="1"/>
  <c r="FR9" i="67" l="1"/>
  <c r="GK9" i="67"/>
  <c r="EI45" i="67"/>
  <c r="EI47" i="67" s="1"/>
  <c r="IE41" i="67"/>
  <c r="GJ29" i="67"/>
  <c r="GH29" i="67" s="1"/>
  <c r="HC29" i="67"/>
  <c r="DU19" i="67"/>
  <c r="DU45" i="67" s="1"/>
  <c r="DU47" i="67" s="1"/>
  <c r="GH35" i="67"/>
  <c r="HA35" i="67"/>
  <c r="GI13" i="67"/>
  <c r="HA11" i="67"/>
  <c r="EZ13" i="67"/>
  <c r="EX13" i="67" s="1"/>
  <c r="FS13" i="67"/>
  <c r="HA28" i="67"/>
  <c r="GH28" i="67"/>
  <c r="EF9" i="67"/>
  <c r="EY9" i="67"/>
  <c r="IG28" i="67"/>
  <c r="HB28" i="67"/>
  <c r="GK8" i="67"/>
  <c r="FR8" i="67"/>
  <c r="EZ26" i="67"/>
  <c r="EZ44" i="67" s="1"/>
  <c r="FS26" i="67"/>
  <c r="FS44" i="67" s="1"/>
  <c r="IG37" i="67"/>
  <c r="HB37" i="67"/>
  <c r="GZ37" i="67" s="1"/>
  <c r="IG30" i="67"/>
  <c r="HB30" i="67"/>
  <c r="GZ30" i="67" s="1"/>
  <c r="GH15" i="67"/>
  <c r="HA15" i="67"/>
  <c r="IW37" i="67"/>
  <c r="JP33" i="67"/>
  <c r="KC33" i="67"/>
  <c r="DH19" i="67"/>
  <c r="HB27" i="67"/>
  <c r="IG27" i="67"/>
  <c r="HB39" i="67"/>
  <c r="IG39" i="67"/>
  <c r="IG16" i="67"/>
  <c r="HB16" i="67"/>
  <c r="GH31" i="67"/>
  <c r="HA31" i="67"/>
  <c r="EF17" i="67"/>
  <c r="EY17" i="67"/>
  <c r="IG41" i="67"/>
  <c r="HB41" i="67"/>
  <c r="GZ41" i="67" s="1"/>
  <c r="EF14" i="67"/>
  <c r="EY14" i="67"/>
  <c r="HA7" i="67"/>
  <c r="IY15" i="67"/>
  <c r="IF15" i="67"/>
  <c r="GH36" i="67"/>
  <c r="HA36" i="67"/>
  <c r="EF12" i="67"/>
  <c r="EY12" i="67"/>
  <c r="MS20" i="67"/>
  <c r="MA45" i="67"/>
  <c r="MA47" i="67" s="1"/>
  <c r="JQ40" i="67"/>
  <c r="IX40" i="67"/>
  <c r="IG38" i="67"/>
  <c r="HB38" i="67"/>
  <c r="GZ38" i="67" s="1"/>
  <c r="FQ10" i="67"/>
  <c r="EX10" i="67"/>
  <c r="GZ33" i="67"/>
  <c r="IE33" i="67"/>
  <c r="EF26" i="67"/>
  <c r="EF44" i="67" s="1"/>
  <c r="GJ10" i="67"/>
  <c r="HC10" i="67"/>
  <c r="IW38" i="67"/>
  <c r="EZ14" i="67"/>
  <c r="FS14" i="67"/>
  <c r="HB31" i="67"/>
  <c r="IG31" i="67"/>
  <c r="GH27" i="67"/>
  <c r="HA27" i="67"/>
  <c r="KA34" i="67"/>
  <c r="FQ26" i="67"/>
  <c r="FQ44" i="67" s="1"/>
  <c r="GH32" i="67"/>
  <c r="HA32" i="67"/>
  <c r="DV7" i="67"/>
  <c r="IG36" i="67"/>
  <c r="HB36" i="67"/>
  <c r="FR11" i="67"/>
  <c r="FP11" i="67" s="1"/>
  <c r="GK11" i="67"/>
  <c r="GJ12" i="67"/>
  <c r="HC12" i="67"/>
  <c r="FR17" i="67"/>
  <c r="GK17" i="67"/>
  <c r="IG32" i="67"/>
  <c r="HB32" i="67"/>
  <c r="GH39" i="67"/>
  <c r="HA39" i="67"/>
  <c r="FA19" i="67"/>
  <c r="FS20" i="67" s="1"/>
  <c r="FS7" i="67"/>
  <c r="EJ19" i="67"/>
  <c r="EJ45" i="67" s="1"/>
  <c r="EJ47" i="67" s="1"/>
  <c r="FB7" i="67"/>
  <c r="EZ7" i="67" s="1"/>
  <c r="IW30" i="67"/>
  <c r="HA29" i="67"/>
  <c r="HB34" i="67"/>
  <c r="GZ34" i="67" s="1"/>
  <c r="IG34" i="67"/>
  <c r="GL26" i="67"/>
  <c r="GL44" i="67" s="1"/>
  <c r="EX8" i="67"/>
  <c r="FQ8" i="67"/>
  <c r="EH19" i="67"/>
  <c r="EH45" i="67" s="1"/>
  <c r="EH47" i="67" s="1"/>
  <c r="EF7" i="67"/>
  <c r="ID40" i="67"/>
  <c r="IW40" i="67"/>
  <c r="EG19" i="67"/>
  <c r="EG45" i="67" s="1"/>
  <c r="EG47" i="67" s="1"/>
  <c r="FP16" i="67"/>
  <c r="GI16" i="67"/>
  <c r="IF35" i="67"/>
  <c r="IY35" i="67"/>
  <c r="CX45" i="67"/>
  <c r="CX47" i="67" s="1"/>
  <c r="CV19" i="67"/>
  <c r="GJ9" i="67" l="1"/>
  <c r="HC9" i="67"/>
  <c r="FA45" i="67"/>
  <c r="FA47" i="67" s="1"/>
  <c r="EY19" i="67"/>
  <c r="FQ20" i="67" s="1"/>
  <c r="IE27" i="67"/>
  <c r="GZ27" i="67"/>
  <c r="EZ19" i="67"/>
  <c r="FR20" i="67" s="1"/>
  <c r="EX7" i="67"/>
  <c r="DH21" i="67"/>
  <c r="DH45" i="67"/>
  <c r="DH47" i="67" s="1"/>
  <c r="GI8" i="67"/>
  <c r="FP8" i="67"/>
  <c r="IF31" i="67"/>
  <c r="IY31" i="67"/>
  <c r="FP10" i="67"/>
  <c r="GI10" i="67"/>
  <c r="IX15" i="67"/>
  <c r="JQ15" i="67"/>
  <c r="JO37" i="67"/>
  <c r="GJ8" i="67"/>
  <c r="HC8" i="67"/>
  <c r="HA13" i="67"/>
  <c r="ID33" i="67"/>
  <c r="IW33" i="67"/>
  <c r="KU33" i="67"/>
  <c r="KB33" i="67"/>
  <c r="IY36" i="67"/>
  <c r="IF36" i="67"/>
  <c r="IE31" i="67"/>
  <c r="GZ31" i="67"/>
  <c r="KS34" i="67"/>
  <c r="GJ11" i="67"/>
  <c r="GH11" i="67" s="1"/>
  <c r="HC11" i="67"/>
  <c r="IY34" i="67"/>
  <c r="IF34" i="67"/>
  <c r="ID34" i="67" s="1"/>
  <c r="FR14" i="67"/>
  <c r="GK14" i="67"/>
  <c r="IE7" i="67"/>
  <c r="IE15" i="67"/>
  <c r="GZ15" i="67"/>
  <c r="IF28" i="67"/>
  <c r="IY28" i="67"/>
  <c r="IE35" i="67"/>
  <c r="GZ35" i="67"/>
  <c r="IY38" i="67"/>
  <c r="IF38" i="67"/>
  <c r="ID38" i="67" s="1"/>
  <c r="IE32" i="67"/>
  <c r="GZ32" i="67"/>
  <c r="EX9" i="67"/>
  <c r="FQ9" i="67"/>
  <c r="FS19" i="67"/>
  <c r="GK20" i="67" s="1"/>
  <c r="GK21" i="67" s="1"/>
  <c r="GK7" i="67"/>
  <c r="HD26" i="67"/>
  <c r="HD44" i="67" s="1"/>
  <c r="JO38" i="67"/>
  <c r="KC40" i="67"/>
  <c r="JP40" i="67"/>
  <c r="EX14" i="67"/>
  <c r="FQ14" i="67"/>
  <c r="IY16" i="67"/>
  <c r="IF16" i="67"/>
  <c r="IE29" i="67"/>
  <c r="IF32" i="67"/>
  <c r="IY32" i="67"/>
  <c r="EX26" i="67"/>
  <c r="EX44" i="67" s="1"/>
  <c r="IY39" i="67"/>
  <c r="IF39" i="67"/>
  <c r="IF30" i="67"/>
  <c r="ID30" i="67" s="1"/>
  <c r="IY30" i="67"/>
  <c r="IG29" i="67"/>
  <c r="HB29" i="67"/>
  <c r="GZ29" i="67" s="1"/>
  <c r="CV20" i="67"/>
  <c r="CV45" i="67"/>
  <c r="CV47" i="67" s="1"/>
  <c r="IE39" i="67"/>
  <c r="GZ39" i="67"/>
  <c r="JO30" i="67"/>
  <c r="GJ17" i="67"/>
  <c r="HC17" i="67"/>
  <c r="GI26" i="67"/>
  <c r="GI44" i="67" s="1"/>
  <c r="HB10" i="67"/>
  <c r="IG10" i="67"/>
  <c r="GZ28" i="67"/>
  <c r="IE28" i="67"/>
  <c r="IE11" i="67"/>
  <c r="JQ35" i="67"/>
  <c r="IX35" i="67"/>
  <c r="GH16" i="67"/>
  <c r="HA16" i="67"/>
  <c r="EF19" i="67"/>
  <c r="EF20" i="67" s="1"/>
  <c r="EX12" i="67"/>
  <c r="FQ12" i="67"/>
  <c r="IY41" i="67"/>
  <c r="IF41" i="67"/>
  <c r="ID41" i="67" s="1"/>
  <c r="IF27" i="67"/>
  <c r="IY27" i="67"/>
  <c r="IY37" i="67"/>
  <c r="IF37" i="67"/>
  <c r="ID37" i="67" s="1"/>
  <c r="GK13" i="67"/>
  <c r="FR13" i="67"/>
  <c r="FP13" i="67" s="1"/>
  <c r="IW41" i="67"/>
  <c r="GZ36" i="67"/>
  <c r="IE36" i="67"/>
  <c r="DV19" i="67"/>
  <c r="DV45" i="67" s="1"/>
  <c r="DV47" i="67" s="1"/>
  <c r="DT7" i="67"/>
  <c r="DT19" i="67" s="1"/>
  <c r="DT45" i="67" s="1"/>
  <c r="DT47" i="67" s="1"/>
  <c r="IV40" i="67"/>
  <c r="JO40" i="67"/>
  <c r="FB19" i="67"/>
  <c r="FT7" i="67"/>
  <c r="FR7" i="67" s="1"/>
  <c r="HB12" i="67"/>
  <c r="IG12" i="67"/>
  <c r="EX17" i="67"/>
  <c r="FQ17" i="67"/>
  <c r="GK26" i="67"/>
  <c r="GK44" i="67" s="1"/>
  <c r="FR26" i="67"/>
  <c r="FR44" i="67" s="1"/>
  <c r="HB9" i="67" l="1"/>
  <c r="IG9" i="67"/>
  <c r="EY45" i="67"/>
  <c r="EY47" i="67" s="1"/>
  <c r="FQ19" i="67"/>
  <c r="GI20" i="67" s="1"/>
  <c r="GI21" i="67" s="1"/>
  <c r="FS45" i="67"/>
  <c r="FS47" i="67" s="1"/>
  <c r="EF45" i="67"/>
  <c r="EF47" i="67" s="1"/>
  <c r="IW11" i="67"/>
  <c r="HB11" i="67"/>
  <c r="GZ11" i="67" s="1"/>
  <c r="IG11" i="67"/>
  <c r="IW29" i="67"/>
  <c r="IF10" i="67"/>
  <c r="IY10" i="67"/>
  <c r="GK19" i="67"/>
  <c r="HC7" i="67"/>
  <c r="LK34" i="67"/>
  <c r="IX28" i="67"/>
  <c r="JQ28" i="67"/>
  <c r="GH8" i="67"/>
  <c r="HA8" i="67"/>
  <c r="ID15" i="67"/>
  <c r="IW15" i="67"/>
  <c r="ID36" i="67"/>
  <c r="IW36" i="67"/>
  <c r="HA26" i="67"/>
  <c r="HA44" i="67" s="1"/>
  <c r="JQ16" i="67"/>
  <c r="IX16" i="67"/>
  <c r="FP9" i="67"/>
  <c r="GI9" i="67"/>
  <c r="IW7" i="67"/>
  <c r="ID31" i="67"/>
  <c r="IW31" i="67"/>
  <c r="KA37" i="67"/>
  <c r="IW35" i="67"/>
  <c r="ID35" i="67"/>
  <c r="ID28" i="67"/>
  <c r="IW28" i="67"/>
  <c r="IF29" i="67"/>
  <c r="ID29" i="67" s="1"/>
  <c r="IY29" i="67"/>
  <c r="FP26" i="67"/>
  <c r="FP44" i="67" s="1"/>
  <c r="IX30" i="67"/>
  <c r="IV30" i="67" s="1"/>
  <c r="JQ30" i="67"/>
  <c r="FP14" i="67"/>
  <c r="GI14" i="67"/>
  <c r="KC15" i="67"/>
  <c r="JP15" i="67"/>
  <c r="IH26" i="67"/>
  <c r="IH44" i="67" s="1"/>
  <c r="IW39" i="67"/>
  <c r="ID39" i="67"/>
  <c r="IG8" i="67"/>
  <c r="HB8" i="67"/>
  <c r="IE16" i="67"/>
  <c r="GZ16" i="67"/>
  <c r="JQ36" i="67"/>
  <c r="IX36" i="67"/>
  <c r="EX19" i="67"/>
  <c r="EX20" i="67" s="1"/>
  <c r="IE13" i="67"/>
  <c r="IX41" i="67"/>
  <c r="IV41" i="67" s="1"/>
  <c r="JQ41" i="67"/>
  <c r="GI17" i="67"/>
  <c r="FP17" i="67"/>
  <c r="GJ13" i="67"/>
  <c r="GH13" i="67" s="1"/>
  <c r="HC13" i="67"/>
  <c r="IG17" i="67"/>
  <c r="HB17" i="67"/>
  <c r="ID32" i="67"/>
  <c r="IW32" i="67"/>
  <c r="HC14" i="67"/>
  <c r="GJ14" i="67"/>
  <c r="HA10" i="67"/>
  <c r="GH10" i="67"/>
  <c r="IY12" i="67"/>
  <c r="IF12" i="67"/>
  <c r="FT19" i="67"/>
  <c r="GL7" i="67"/>
  <c r="GJ7" i="67" s="1"/>
  <c r="IX39" i="67"/>
  <c r="JQ39" i="67"/>
  <c r="KB40" i="67"/>
  <c r="KU40" i="67"/>
  <c r="KT33" i="67"/>
  <c r="LM33" i="67"/>
  <c r="FT20" i="67"/>
  <c r="FB45" i="67"/>
  <c r="FB47" i="67" s="1"/>
  <c r="IX37" i="67"/>
  <c r="IV37" i="67" s="1"/>
  <c r="JQ37" i="67"/>
  <c r="KA30" i="67"/>
  <c r="KA38" i="67"/>
  <c r="IX38" i="67"/>
  <c r="IV38" i="67" s="1"/>
  <c r="JQ38" i="67"/>
  <c r="IV33" i="67"/>
  <c r="JO33" i="67"/>
  <c r="IX31" i="67"/>
  <c r="JQ31" i="67"/>
  <c r="IW27" i="67"/>
  <c r="ID27" i="67"/>
  <c r="HC26" i="67"/>
  <c r="HC44" i="67" s="1"/>
  <c r="GJ26" i="67"/>
  <c r="GJ44" i="67" s="1"/>
  <c r="FR19" i="67"/>
  <c r="GJ20" i="67" s="1"/>
  <c r="GJ21" i="67" s="1"/>
  <c r="FP7" i="67"/>
  <c r="GI12" i="67"/>
  <c r="FP12" i="67"/>
  <c r="JO41" i="67"/>
  <c r="KC35" i="67"/>
  <c r="JP35" i="67"/>
  <c r="JN40" i="67"/>
  <c r="KA40" i="67"/>
  <c r="JQ27" i="67"/>
  <c r="IX27" i="67"/>
  <c r="JQ32" i="67"/>
  <c r="IX32" i="67"/>
  <c r="IX34" i="67"/>
  <c r="IV34" i="67" s="1"/>
  <c r="JQ34" i="67"/>
  <c r="EZ45" i="67"/>
  <c r="EZ47" i="67" s="1"/>
  <c r="IF9" i="67" l="1"/>
  <c r="IY9" i="67"/>
  <c r="FQ45" i="67"/>
  <c r="FQ47" i="67" s="1"/>
  <c r="GI19" i="67"/>
  <c r="EX45" i="67"/>
  <c r="EX47" i="67" s="1"/>
  <c r="KC37" i="67"/>
  <c r="JP37" i="67"/>
  <c r="JN37" i="67" s="1"/>
  <c r="KS30" i="67"/>
  <c r="FT49" i="67"/>
  <c r="GL20" i="67"/>
  <c r="GL21" i="67" s="1"/>
  <c r="FT45" i="67"/>
  <c r="FT47" i="67" s="1"/>
  <c r="IG13" i="67"/>
  <c r="HB13" i="67"/>
  <c r="GZ13" i="67" s="1"/>
  <c r="KC30" i="67"/>
  <c r="JP30" i="67"/>
  <c r="JN30" i="67" s="1"/>
  <c r="GI45" i="67"/>
  <c r="GI47" i="67" s="1"/>
  <c r="LW34" i="67"/>
  <c r="IW16" i="67"/>
  <c r="ID16" i="67"/>
  <c r="GH17" i="67"/>
  <c r="HA17" i="67"/>
  <c r="IF8" i="67"/>
  <c r="IY8" i="67"/>
  <c r="IX29" i="67"/>
  <c r="IV29" i="67" s="1"/>
  <c r="JQ29" i="67"/>
  <c r="IV15" i="67"/>
  <c r="JO15" i="67"/>
  <c r="KA41" i="67"/>
  <c r="JN33" i="67"/>
  <c r="KA33" i="67"/>
  <c r="KC41" i="67"/>
  <c r="JP41" i="67"/>
  <c r="JN41" i="67" s="1"/>
  <c r="JO7" i="67"/>
  <c r="IX10" i="67"/>
  <c r="JQ10" i="67"/>
  <c r="GJ19" i="67"/>
  <c r="GJ45" i="67" s="1"/>
  <c r="GJ47" i="67" s="1"/>
  <c r="GH7" i="67"/>
  <c r="IE10" i="67"/>
  <c r="GZ10" i="67"/>
  <c r="IV39" i="67"/>
  <c r="JO39" i="67"/>
  <c r="JO28" i="67"/>
  <c r="IV28" i="67"/>
  <c r="HC19" i="67"/>
  <c r="IG7" i="67"/>
  <c r="KC38" i="67"/>
  <c r="JP38" i="67"/>
  <c r="JN38" i="67" s="1"/>
  <c r="IW13" i="67"/>
  <c r="IZ26" i="67"/>
  <c r="IZ44" i="67" s="1"/>
  <c r="GH9" i="67"/>
  <c r="HA9" i="67"/>
  <c r="IE8" i="67"/>
  <c r="GZ8" i="67"/>
  <c r="JO29" i="67"/>
  <c r="JP34" i="67"/>
  <c r="JN34" i="67" s="1"/>
  <c r="KC34" i="67"/>
  <c r="LM40" i="67"/>
  <c r="KT40" i="67"/>
  <c r="HB14" i="67"/>
  <c r="IG14" i="67"/>
  <c r="IV31" i="67"/>
  <c r="JO31" i="67"/>
  <c r="KU35" i="67"/>
  <c r="KB35" i="67"/>
  <c r="IX12" i="67"/>
  <c r="JQ12" i="67"/>
  <c r="LY33" i="67"/>
  <c r="LL33" i="67"/>
  <c r="GH12" i="67"/>
  <c r="HA12" i="67"/>
  <c r="JP32" i="67"/>
  <c r="KC32" i="67"/>
  <c r="JO32" i="67"/>
  <c r="IV32" i="67"/>
  <c r="IV35" i="67"/>
  <c r="JO35" i="67"/>
  <c r="KC28" i="67"/>
  <c r="JP28" i="67"/>
  <c r="IF11" i="67"/>
  <c r="ID11" i="67" s="1"/>
  <c r="IY11" i="67"/>
  <c r="IV36" i="67"/>
  <c r="JO36" i="67"/>
  <c r="JP31" i="67"/>
  <c r="KC31" i="67"/>
  <c r="KS38" i="67"/>
  <c r="KC39" i="67"/>
  <c r="JP39" i="67"/>
  <c r="KB15" i="67"/>
  <c r="KU15" i="67"/>
  <c r="KC16" i="67"/>
  <c r="JP16" i="67"/>
  <c r="KC27" i="67"/>
  <c r="JP27" i="67"/>
  <c r="IG26" i="67"/>
  <c r="IG44" i="67" s="1"/>
  <c r="HB26" i="67"/>
  <c r="HB44" i="67" s="1"/>
  <c r="JP36" i="67"/>
  <c r="KC36" i="67"/>
  <c r="HA14" i="67"/>
  <c r="GH14" i="67"/>
  <c r="IE26" i="67"/>
  <c r="IE44" i="67" s="1"/>
  <c r="FR45" i="67"/>
  <c r="FR47" i="67" s="1"/>
  <c r="JO11" i="67"/>
  <c r="IV27" i="67"/>
  <c r="JO27" i="67"/>
  <c r="FP19" i="67"/>
  <c r="GH20" i="67" s="1"/>
  <c r="GH21" i="67" s="1"/>
  <c r="JZ40" i="67"/>
  <c r="KS40" i="67"/>
  <c r="GK45" i="67"/>
  <c r="GK47" i="67" s="1"/>
  <c r="GL19" i="67"/>
  <c r="GL45" i="67" s="1"/>
  <c r="GL47" i="67" s="1"/>
  <c r="HD7" i="67"/>
  <c r="HB7" i="67" s="1"/>
  <c r="IF17" i="67"/>
  <c r="IY17" i="67"/>
  <c r="KS37" i="67"/>
  <c r="GH26" i="67"/>
  <c r="GH44" i="67" s="1"/>
  <c r="JQ9" i="67" l="1"/>
  <c r="IX9" i="67"/>
  <c r="HC45" i="67"/>
  <c r="HC47" i="67" s="1"/>
  <c r="IE14" i="67"/>
  <c r="GZ14" i="67"/>
  <c r="KA27" i="67"/>
  <c r="JN27" i="67"/>
  <c r="KB36" i="67"/>
  <c r="KU36" i="67"/>
  <c r="KB39" i="67"/>
  <c r="KU39" i="67"/>
  <c r="JN35" i="67"/>
  <c r="KA35" i="67"/>
  <c r="KA29" i="67"/>
  <c r="HB19" i="67"/>
  <c r="HB45" i="67" s="1"/>
  <c r="HB47" i="67" s="1"/>
  <c r="GZ7" i="67"/>
  <c r="KC29" i="67"/>
  <c r="JP29" i="67"/>
  <c r="JN29" i="67" s="1"/>
  <c r="KB30" i="67"/>
  <c r="JZ30" i="67" s="1"/>
  <c r="KU30" i="67"/>
  <c r="FP45" i="67"/>
  <c r="FP47" i="67" s="1"/>
  <c r="KB28" i="67"/>
  <c r="KU28" i="67"/>
  <c r="LM35" i="67"/>
  <c r="KT35" i="67"/>
  <c r="HA19" i="67"/>
  <c r="HA45" i="67" s="1"/>
  <c r="IG19" i="67"/>
  <c r="IY7" i="67"/>
  <c r="KA7" i="67"/>
  <c r="KC12" i="67"/>
  <c r="JP12" i="67"/>
  <c r="KU38" i="67"/>
  <c r="KB38" i="67"/>
  <c r="JZ38" i="67" s="1"/>
  <c r="KA31" i="67"/>
  <c r="JN31" i="67"/>
  <c r="JQ8" i="67"/>
  <c r="IX8" i="67"/>
  <c r="IF13" i="67"/>
  <c r="ID13" i="67" s="1"/>
  <c r="IY13" i="67"/>
  <c r="KC10" i="67"/>
  <c r="JP10" i="67"/>
  <c r="LK37" i="67"/>
  <c r="IX17" i="67"/>
  <c r="JQ17" i="67"/>
  <c r="IY26" i="67"/>
  <c r="IY44" i="67" s="1"/>
  <c r="IF26" i="67"/>
  <c r="IF44" i="67" s="1"/>
  <c r="JN32" i="67"/>
  <c r="KA32" i="67"/>
  <c r="ID8" i="67"/>
  <c r="IW8" i="67"/>
  <c r="KB31" i="67"/>
  <c r="KU31" i="67"/>
  <c r="KB32" i="67"/>
  <c r="KU32" i="67"/>
  <c r="IE9" i="67"/>
  <c r="GZ9" i="67"/>
  <c r="KA28" i="67"/>
  <c r="JN28" i="67"/>
  <c r="GZ17" i="67"/>
  <c r="IE17" i="67"/>
  <c r="HD19" i="67"/>
  <c r="HD45" i="67" s="1"/>
  <c r="HD47" i="67" s="1"/>
  <c r="IH7" i="67"/>
  <c r="IW26" i="67"/>
  <c r="IW44" i="67" s="1"/>
  <c r="IF14" i="67"/>
  <c r="IY14" i="67"/>
  <c r="JN39" i="67"/>
  <c r="KA39" i="67"/>
  <c r="KU41" i="67"/>
  <c r="KB41" i="67"/>
  <c r="JZ41" i="67" s="1"/>
  <c r="GZ26" i="67"/>
  <c r="GZ44" i="67" s="1"/>
  <c r="KB27" i="67"/>
  <c r="KU27" i="67"/>
  <c r="KA36" i="67"/>
  <c r="JN36" i="67"/>
  <c r="GZ12" i="67"/>
  <c r="IE12" i="67"/>
  <c r="JR26" i="67"/>
  <c r="JR44" i="67" s="1"/>
  <c r="JZ33" i="67"/>
  <c r="KS33" i="67"/>
  <c r="LK30" i="67"/>
  <c r="LK38" i="67"/>
  <c r="JO16" i="67"/>
  <c r="IV16" i="67"/>
  <c r="JN15" i="67"/>
  <c r="KA15" i="67"/>
  <c r="KA11" i="67"/>
  <c r="KR40" i="67"/>
  <c r="LK40" i="67"/>
  <c r="KU16" i="67"/>
  <c r="KB16" i="67"/>
  <c r="IX11" i="67"/>
  <c r="IV11" i="67" s="1"/>
  <c r="JQ11" i="67"/>
  <c r="LL40" i="67"/>
  <c r="LY40" i="67"/>
  <c r="ID10" i="67"/>
  <c r="IW10" i="67"/>
  <c r="KS41" i="67"/>
  <c r="MO34" i="67"/>
  <c r="NA34" i="67" s="1"/>
  <c r="KT15" i="67"/>
  <c r="LM15" i="67"/>
  <c r="LX33" i="67"/>
  <c r="MQ33" i="67"/>
  <c r="NC33" i="67" s="1"/>
  <c r="KB34" i="67"/>
  <c r="JZ34" i="67" s="1"/>
  <c r="KU34" i="67"/>
  <c r="JO13" i="67"/>
  <c r="GH19" i="67"/>
  <c r="GH45" i="67" s="1"/>
  <c r="GH47" i="67" s="1"/>
  <c r="KU37" i="67"/>
  <c r="KB37" i="67"/>
  <c r="JZ37" i="67" s="1"/>
  <c r="KC9" i="67" l="1"/>
  <c r="JP9" i="67"/>
  <c r="NB33" i="67"/>
  <c r="NU33" i="67"/>
  <c r="NT33" i="67" s="1"/>
  <c r="NS34" i="67"/>
  <c r="MP33" i="67"/>
  <c r="IG45" i="67"/>
  <c r="IG47" i="67" s="1"/>
  <c r="ID26" i="67"/>
  <c r="ID44" i="67" s="1"/>
  <c r="IX14" i="67"/>
  <c r="JQ14" i="67"/>
  <c r="ID9" i="67"/>
  <c r="IW9" i="67"/>
  <c r="JZ31" i="67"/>
  <c r="KS31" i="67"/>
  <c r="KS29" i="67"/>
  <c r="LY35" i="67"/>
  <c r="LL35" i="67"/>
  <c r="KS35" i="67"/>
  <c r="JZ35" i="67"/>
  <c r="KT31" i="67"/>
  <c r="LM31" i="67"/>
  <c r="LW37" i="67"/>
  <c r="KT38" i="67"/>
  <c r="KR38" i="67" s="1"/>
  <c r="LM38" i="67"/>
  <c r="KT28" i="67"/>
  <c r="LM28" i="67"/>
  <c r="ID12" i="67"/>
  <c r="IW12" i="67"/>
  <c r="JN16" i="67"/>
  <c r="KA16" i="67"/>
  <c r="LM16" i="67"/>
  <c r="KT16" i="67"/>
  <c r="HA47" i="67"/>
  <c r="GZ45" i="67"/>
  <c r="GZ47" i="67" s="1"/>
  <c r="KS36" i="67"/>
  <c r="JZ36" i="67"/>
  <c r="KT39" i="67"/>
  <c r="LM39" i="67"/>
  <c r="JO26" i="67"/>
  <c r="JO44" i="67" s="1"/>
  <c r="LM27" i="67"/>
  <c r="KT27" i="67"/>
  <c r="IH19" i="67"/>
  <c r="IH45" i="67" s="1"/>
  <c r="IH47" i="67" s="1"/>
  <c r="IZ7" i="67"/>
  <c r="IX7" i="67" s="1"/>
  <c r="IE19" i="67"/>
  <c r="IE45" i="67" s="1"/>
  <c r="KB12" i="67"/>
  <c r="KU12" i="67"/>
  <c r="LM37" i="67"/>
  <c r="KT37" i="67"/>
  <c r="KR37" i="67" s="1"/>
  <c r="LW38" i="67"/>
  <c r="JO8" i="67"/>
  <c r="IV8" i="67"/>
  <c r="KU10" i="67"/>
  <c r="KB10" i="67"/>
  <c r="KS7" i="67"/>
  <c r="KT30" i="67"/>
  <c r="KR30" i="67" s="1"/>
  <c r="LM30" i="67"/>
  <c r="KT36" i="67"/>
  <c r="LM36" i="67"/>
  <c r="JP17" i="67"/>
  <c r="KC17" i="67"/>
  <c r="LJ40" i="67"/>
  <c r="LW40" i="67"/>
  <c r="LW30" i="67"/>
  <c r="ID17" i="67"/>
  <c r="IW17" i="67"/>
  <c r="IX13" i="67"/>
  <c r="IV13" i="67" s="1"/>
  <c r="JQ13" i="67"/>
  <c r="JP11" i="67"/>
  <c r="JN11" i="67" s="1"/>
  <c r="KC11" i="67"/>
  <c r="KS32" i="67"/>
  <c r="JZ32" i="67"/>
  <c r="KT32" i="67"/>
  <c r="LM32" i="67"/>
  <c r="JO10" i="67"/>
  <c r="IV10" i="67"/>
  <c r="KS11" i="67"/>
  <c r="KR33" i="67"/>
  <c r="LK33" i="67"/>
  <c r="KT41" i="67"/>
  <c r="KR41" i="67" s="1"/>
  <c r="LM41" i="67"/>
  <c r="IY19" i="67"/>
  <c r="JQ7" i="67"/>
  <c r="KB29" i="67"/>
  <c r="JZ29" i="67" s="1"/>
  <c r="KU29" i="67"/>
  <c r="KS27" i="67"/>
  <c r="JZ27" i="67"/>
  <c r="LY15" i="67"/>
  <c r="LL15" i="67"/>
  <c r="LK41" i="67"/>
  <c r="LM34" i="67"/>
  <c r="KT34" i="67"/>
  <c r="KR34" i="67" s="1"/>
  <c r="KS39" i="67"/>
  <c r="JZ39" i="67"/>
  <c r="JZ28" i="67"/>
  <c r="KS28" i="67"/>
  <c r="JP8" i="67"/>
  <c r="KC8" i="67"/>
  <c r="IF7" i="67"/>
  <c r="GZ19" i="67"/>
  <c r="GZ20" i="67" s="1"/>
  <c r="KA13" i="67"/>
  <c r="LX40" i="67"/>
  <c r="MQ40" i="67"/>
  <c r="NC40" i="67" s="1"/>
  <c r="KS15" i="67"/>
  <c r="JZ15" i="67"/>
  <c r="KD26" i="67"/>
  <c r="KD44" i="67" s="1"/>
  <c r="JQ26" i="67"/>
  <c r="JQ44" i="67" s="1"/>
  <c r="IX26" i="67"/>
  <c r="IX44" i="67" s="1"/>
  <c r="IW14" i="67"/>
  <c r="ID14" i="67"/>
  <c r="KU9" i="67" l="1"/>
  <c r="KB9" i="67"/>
  <c r="NB40" i="67"/>
  <c r="NU40" i="67"/>
  <c r="NT40" i="67" s="1"/>
  <c r="MP40" i="67"/>
  <c r="IY45" i="67"/>
  <c r="IY47" i="67" s="1"/>
  <c r="LX15" i="67"/>
  <c r="MQ15" i="67"/>
  <c r="NC15" i="67" s="1"/>
  <c r="IV12" i="67"/>
  <c r="JO12" i="67"/>
  <c r="LY39" i="67"/>
  <c r="LL39" i="67"/>
  <c r="MQ35" i="67"/>
  <c r="NC35" i="67" s="1"/>
  <c r="LX35" i="67"/>
  <c r="LY37" i="67"/>
  <c r="LL37" i="67"/>
  <c r="LJ37" i="67" s="1"/>
  <c r="LY28" i="67"/>
  <c r="LL28" i="67"/>
  <c r="LK29" i="67"/>
  <c r="IF19" i="67"/>
  <c r="IF45" i="67" s="1"/>
  <c r="IF47" i="67" s="1"/>
  <c r="ID7" i="67"/>
  <c r="ID19" i="67" s="1"/>
  <c r="KA26" i="67"/>
  <c r="KA44" i="67" s="1"/>
  <c r="JO17" i="67"/>
  <c r="IV17" i="67"/>
  <c r="JN10" i="67"/>
  <c r="KA10" i="67"/>
  <c r="LM12" i="67"/>
  <c r="KT12" i="67"/>
  <c r="IE47" i="67"/>
  <c r="KU8" i="67"/>
  <c r="KB8" i="67"/>
  <c r="KR27" i="67"/>
  <c r="LK27" i="67"/>
  <c r="LK15" i="67"/>
  <c r="KR15" i="67"/>
  <c r="MO30" i="67"/>
  <c r="NA30" i="67" s="1"/>
  <c r="LY38" i="67"/>
  <c r="LL38" i="67"/>
  <c r="LJ38" i="67" s="1"/>
  <c r="KR31" i="67"/>
  <c r="LK31" i="67"/>
  <c r="KV26" i="67"/>
  <c r="KV44" i="67" s="1"/>
  <c r="JQ19" i="67"/>
  <c r="KC7" i="67"/>
  <c r="LL32" i="67"/>
  <c r="LY32" i="67"/>
  <c r="MO40" i="67"/>
  <c r="NA40" i="67" s="1"/>
  <c r="LV40" i="67"/>
  <c r="LM10" i="67"/>
  <c r="KT10" i="67"/>
  <c r="LK36" i="67"/>
  <c r="KR36" i="67"/>
  <c r="IX19" i="67"/>
  <c r="IX45" i="67" s="1"/>
  <c r="IX47" i="67" s="1"/>
  <c r="IV7" i="67"/>
  <c r="IW19" i="67"/>
  <c r="IW45" i="67" s="1"/>
  <c r="IZ19" i="67"/>
  <c r="IZ45" i="67" s="1"/>
  <c r="IZ47" i="67" s="1"/>
  <c r="JR7" i="67"/>
  <c r="JP7" i="67" s="1"/>
  <c r="MO37" i="67"/>
  <c r="NA37" i="67" s="1"/>
  <c r="IV9" i="67"/>
  <c r="JO9" i="67"/>
  <c r="LY30" i="67"/>
  <c r="LL30" i="67"/>
  <c r="LJ30" i="67" s="1"/>
  <c r="LK28" i="67"/>
  <c r="KR28" i="67"/>
  <c r="KU17" i="67"/>
  <c r="KB17" i="67"/>
  <c r="JP26" i="67"/>
  <c r="JP44" i="67" s="1"/>
  <c r="KC26" i="67"/>
  <c r="KC44" i="67" s="1"/>
  <c r="LK11" i="67"/>
  <c r="KS13" i="67"/>
  <c r="LY34" i="67"/>
  <c r="LL34" i="67"/>
  <c r="LJ34" i="67" s="1"/>
  <c r="LY41" i="67"/>
  <c r="LL41" i="67"/>
  <c r="LJ41" i="67" s="1"/>
  <c r="KR32" i="67"/>
  <c r="LK32" i="67"/>
  <c r="JN8" i="67"/>
  <c r="KA8" i="67"/>
  <c r="LL31" i="67"/>
  <c r="LY31" i="67"/>
  <c r="KC14" i="67"/>
  <c r="JP14" i="67"/>
  <c r="KR35" i="67"/>
  <c r="LK35" i="67"/>
  <c r="LK7" i="67"/>
  <c r="KT29" i="67"/>
  <c r="KR29" i="67" s="1"/>
  <c r="LM29" i="67"/>
  <c r="KR39" i="67"/>
  <c r="LK39" i="67"/>
  <c r="JO14" i="67"/>
  <c r="IV14" i="67"/>
  <c r="KU11" i="67"/>
  <c r="KB11" i="67"/>
  <c r="JZ11" i="67" s="1"/>
  <c r="LL36" i="67"/>
  <c r="LY36" i="67"/>
  <c r="LY27" i="67"/>
  <c r="LL27" i="67"/>
  <c r="LY16" i="67"/>
  <c r="LL16" i="67"/>
  <c r="JP13" i="67"/>
  <c r="JN13" i="67" s="1"/>
  <c r="KC13" i="67"/>
  <c r="LW41" i="67"/>
  <c r="LJ33" i="67"/>
  <c r="LW33" i="67"/>
  <c r="MO38" i="67"/>
  <c r="NA38" i="67" s="1"/>
  <c r="IV26" i="67"/>
  <c r="IV44" i="67" s="1"/>
  <c r="JZ16" i="67"/>
  <c r="KS16" i="67"/>
  <c r="LM9" i="67" l="1"/>
  <c r="KT9" i="67"/>
  <c r="NS38" i="67"/>
  <c r="NS40" i="67"/>
  <c r="NR40" i="67" s="1"/>
  <c r="MZ40" i="67"/>
  <c r="NS30" i="67"/>
  <c r="NB35" i="67"/>
  <c r="NU35" i="67"/>
  <c r="NT35" i="67" s="1"/>
  <c r="NS37" i="67"/>
  <c r="MP15" i="67"/>
  <c r="MN40" i="67"/>
  <c r="JN26" i="67"/>
  <c r="JN44" i="67" s="1"/>
  <c r="MP35" i="67"/>
  <c r="IV19" i="67"/>
  <c r="IW47" i="67"/>
  <c r="IV45" i="67"/>
  <c r="IV47" i="67" s="1"/>
  <c r="LW7" i="67"/>
  <c r="LJ32" i="67"/>
  <c r="LW32" i="67"/>
  <c r="JQ45" i="67"/>
  <c r="JQ47" i="67" s="1"/>
  <c r="KC19" i="67"/>
  <c r="KU7" i="67"/>
  <c r="LJ15" i="67"/>
  <c r="LW15" i="67"/>
  <c r="JN17" i="67"/>
  <c r="KA17" i="67"/>
  <c r="KS26" i="67"/>
  <c r="KS44" i="67" s="1"/>
  <c r="LN26" i="67"/>
  <c r="LN44" i="67" s="1"/>
  <c r="KT17" i="67"/>
  <c r="LM17" i="67"/>
  <c r="LM8" i="67"/>
  <c r="KT8" i="67"/>
  <c r="MQ39" i="67"/>
  <c r="NC39" i="67" s="1"/>
  <c r="LX39" i="67"/>
  <c r="LX34" i="67"/>
  <c r="LV34" i="67" s="1"/>
  <c r="MQ34" i="67"/>
  <c r="NC34" i="67" s="1"/>
  <c r="LW36" i="67"/>
  <c r="LJ36" i="67"/>
  <c r="LW31" i="67"/>
  <c r="LJ31" i="67"/>
  <c r="KA12" i="67"/>
  <c r="JN12" i="67"/>
  <c r="KU14" i="67"/>
  <c r="KB14" i="67"/>
  <c r="LK13" i="67"/>
  <c r="LX30" i="67"/>
  <c r="LV30" i="67" s="1"/>
  <c r="MQ30" i="67"/>
  <c r="NC30" i="67" s="1"/>
  <c r="ID45" i="67"/>
  <c r="ID47" i="67" s="1"/>
  <c r="LW27" i="67"/>
  <c r="LJ27" i="67"/>
  <c r="MQ41" i="67"/>
  <c r="NC41" i="67" s="1"/>
  <c r="LX41" i="67"/>
  <c r="LV41" i="67" s="1"/>
  <c r="JN14" i="67"/>
  <c r="KA14" i="67"/>
  <c r="LX31" i="67"/>
  <c r="MQ31" i="67"/>
  <c r="NC31" i="67" s="1"/>
  <c r="KA9" i="67"/>
  <c r="JN9" i="67"/>
  <c r="LY10" i="67"/>
  <c r="LL10" i="67"/>
  <c r="LW29" i="67"/>
  <c r="LV33" i="67"/>
  <c r="MO33" i="67"/>
  <c r="NA33" i="67" s="1"/>
  <c r="LW28" i="67"/>
  <c r="LJ28" i="67"/>
  <c r="KU13" i="67"/>
  <c r="KB13" i="67"/>
  <c r="JZ13" i="67" s="1"/>
  <c r="LW39" i="67"/>
  <c r="LJ39" i="67"/>
  <c r="LW11" i="67"/>
  <c r="MQ38" i="67"/>
  <c r="NC38" i="67" s="1"/>
  <c r="LX38" i="67"/>
  <c r="LV38" i="67" s="1"/>
  <c r="LL12" i="67"/>
  <c r="LY12" i="67"/>
  <c r="JO19" i="67"/>
  <c r="JO45" i="67" s="1"/>
  <c r="JZ10" i="67"/>
  <c r="KS10" i="67"/>
  <c r="LX28" i="67"/>
  <c r="MQ28" i="67"/>
  <c r="NC28" i="67" s="1"/>
  <c r="LM11" i="67"/>
  <c r="KT11" i="67"/>
  <c r="KR11" i="67" s="1"/>
  <c r="KR16" i="67"/>
  <c r="LK16" i="67"/>
  <c r="LY29" i="67"/>
  <c r="LL29" i="67"/>
  <c r="LJ29" i="67" s="1"/>
  <c r="KS8" i="67"/>
  <c r="JZ8" i="67"/>
  <c r="KU26" i="67"/>
  <c r="KU44" i="67" s="1"/>
  <c r="KB26" i="67"/>
  <c r="KB44" i="67" s="1"/>
  <c r="LX32" i="67"/>
  <c r="MQ32" i="67"/>
  <c r="NC32" i="67" s="1"/>
  <c r="LX27" i="67"/>
  <c r="MQ27" i="67"/>
  <c r="NC27" i="67" s="1"/>
  <c r="JP19" i="67"/>
  <c r="JP45" i="67" s="1"/>
  <c r="JP47" i="67" s="1"/>
  <c r="JN7" i="67"/>
  <c r="LX36" i="67"/>
  <c r="MQ36" i="67"/>
  <c r="NC36" i="67" s="1"/>
  <c r="LJ35" i="67"/>
  <c r="LW35" i="67"/>
  <c r="MO41" i="67"/>
  <c r="NA41" i="67" s="1"/>
  <c r="MQ16" i="67"/>
  <c r="NC16" i="67" s="1"/>
  <c r="LX16" i="67"/>
  <c r="JR19" i="67"/>
  <c r="JR45" i="67" s="1"/>
  <c r="JR47" i="67" s="1"/>
  <c r="KD7" i="67"/>
  <c r="KB7" i="67" s="1"/>
  <c r="MQ37" i="67"/>
  <c r="NC37" i="67" s="1"/>
  <c r="LX37" i="67"/>
  <c r="LV37" i="67" s="1"/>
  <c r="LL9" i="67" l="1"/>
  <c r="LY9" i="67"/>
  <c r="NB30" i="67"/>
  <c r="MZ30" i="67" s="1"/>
  <c r="NU30" i="67"/>
  <c r="NT30" i="67" s="1"/>
  <c r="NR30" i="67" s="1"/>
  <c r="NU37" i="67"/>
  <c r="NT37" i="67" s="1"/>
  <c r="NR37" i="67" s="1"/>
  <c r="NB37" i="67"/>
  <c r="MZ37" i="67" s="1"/>
  <c r="NB39" i="67"/>
  <c r="NU39" i="67"/>
  <c r="NT39" i="67" s="1"/>
  <c r="NB32" i="67"/>
  <c r="NU32" i="67"/>
  <c r="NT32" i="67" s="1"/>
  <c r="NS41" i="67"/>
  <c r="NB28" i="67"/>
  <c r="NU28" i="67"/>
  <c r="NT28" i="67" s="1"/>
  <c r="NB31" i="67"/>
  <c r="NU31" i="67"/>
  <c r="NT31" i="67" s="1"/>
  <c r="NB41" i="67"/>
  <c r="MZ41" i="67" s="1"/>
  <c r="NU41" i="67"/>
  <c r="NT41" i="67" s="1"/>
  <c r="NB38" i="67"/>
  <c r="MZ38" i="67" s="1"/>
  <c r="NU38" i="67"/>
  <c r="NT38" i="67" s="1"/>
  <c r="NR38" i="67" s="1"/>
  <c r="NU36" i="67"/>
  <c r="NT36" i="67" s="1"/>
  <c r="NB36" i="67"/>
  <c r="NS33" i="67"/>
  <c r="NR33" i="67" s="1"/>
  <c r="MZ33" i="67"/>
  <c r="NB27" i="67"/>
  <c r="NU27" i="67"/>
  <c r="NT27" i="67" s="1"/>
  <c r="NB34" i="67"/>
  <c r="MZ34" i="67" s="1"/>
  <c r="NU34" i="67"/>
  <c r="NT34" i="67" s="1"/>
  <c r="NR34" i="67" s="1"/>
  <c r="KC45" i="67"/>
  <c r="KC47" i="67" s="1"/>
  <c r="MN33" i="67"/>
  <c r="MP41" i="67"/>
  <c r="MN41" i="67" s="1"/>
  <c r="MP36" i="67"/>
  <c r="MP37" i="67"/>
  <c r="MN37" i="67" s="1"/>
  <c r="MP27" i="67"/>
  <c r="MP34" i="67"/>
  <c r="MN34" i="67" s="1"/>
  <c r="MP32" i="67"/>
  <c r="MP30" i="67"/>
  <c r="MN30" i="67" s="1"/>
  <c r="MP28" i="67"/>
  <c r="MP16" i="67"/>
  <c r="MP39" i="67"/>
  <c r="NB15" i="67"/>
  <c r="MP38" i="67"/>
  <c r="MN38" i="67" s="1"/>
  <c r="MP31" i="67"/>
  <c r="KA19" i="67"/>
  <c r="KA45" i="67" s="1"/>
  <c r="MO29" i="67"/>
  <c r="NA29" i="67" s="1"/>
  <c r="LY17" i="67"/>
  <c r="LL17" i="67"/>
  <c r="MO27" i="67"/>
  <c r="NA27" i="67" s="1"/>
  <c r="LV27" i="67"/>
  <c r="LZ26" i="67"/>
  <c r="LZ44" i="67" s="1"/>
  <c r="KB19" i="67"/>
  <c r="KB45" i="67" s="1"/>
  <c r="KB47" i="67" s="1"/>
  <c r="JZ7" i="67"/>
  <c r="LV36" i="67"/>
  <c r="MO36" i="67"/>
  <c r="NA36" i="67" s="1"/>
  <c r="LY11" i="67"/>
  <c r="LL11" i="67"/>
  <c r="LJ11" i="67" s="1"/>
  <c r="LK10" i="67"/>
  <c r="KR10" i="67"/>
  <c r="MO11" i="67"/>
  <c r="NA11" i="67" s="1"/>
  <c r="MQ10" i="67"/>
  <c r="NC10" i="67" s="1"/>
  <c r="LX10" i="67"/>
  <c r="LV32" i="67"/>
  <c r="MO32" i="67"/>
  <c r="NA32" i="67" s="1"/>
  <c r="LK26" i="67"/>
  <c r="LK44" i="67" s="1"/>
  <c r="MO39" i="67"/>
  <c r="NA39" i="67" s="1"/>
  <c r="LV39" i="67"/>
  <c r="KS9" i="67"/>
  <c r="JZ9" i="67"/>
  <c r="JZ26" i="67"/>
  <c r="JZ44" i="67" s="1"/>
  <c r="MO7" i="67"/>
  <c r="NA7" i="67" s="1"/>
  <c r="LV31" i="67"/>
  <c r="MO31" i="67"/>
  <c r="NA31" i="67" s="1"/>
  <c r="KT26" i="67"/>
  <c r="KT44" i="67" s="1"/>
  <c r="LM26" i="67"/>
  <c r="LM44" i="67" s="1"/>
  <c r="LV35" i="67"/>
  <c r="MO35" i="67"/>
  <c r="NA35" i="67" s="1"/>
  <c r="LK8" i="67"/>
  <c r="KR8" i="67"/>
  <c r="LW13" i="67"/>
  <c r="MQ12" i="67"/>
  <c r="NC12" i="67" s="1"/>
  <c r="NU12" i="67" s="1"/>
  <c r="LX12" i="67"/>
  <c r="KU19" i="67"/>
  <c r="KU20" i="67" s="1"/>
  <c r="LM7" i="67"/>
  <c r="JN19" i="67"/>
  <c r="JN20" i="67" s="1"/>
  <c r="LM13" i="67"/>
  <c r="KT13" i="67"/>
  <c r="KR13" i="67" s="1"/>
  <c r="KS17" i="67"/>
  <c r="JZ17" i="67"/>
  <c r="JN45" i="67"/>
  <c r="JN47" i="67" s="1"/>
  <c r="JO47" i="67"/>
  <c r="LX29" i="67"/>
  <c r="LV29" i="67" s="1"/>
  <c r="MQ29" i="67"/>
  <c r="NC29" i="67" s="1"/>
  <c r="KS14" i="67"/>
  <c r="JZ14" i="67"/>
  <c r="LM14" i="67"/>
  <c r="KT14" i="67"/>
  <c r="LL8" i="67"/>
  <c r="LY8" i="67"/>
  <c r="KS12" i="67"/>
  <c r="JZ12" i="67"/>
  <c r="KD19" i="67"/>
  <c r="KD45" i="67" s="1"/>
  <c r="KD47" i="67" s="1"/>
  <c r="KV7" i="67"/>
  <c r="KT7" i="67" s="1"/>
  <c r="LJ16" i="67"/>
  <c r="LW16" i="67"/>
  <c r="LV28" i="67"/>
  <c r="MO28" i="67"/>
  <c r="NA28" i="67" s="1"/>
  <c r="MO15" i="67"/>
  <c r="NA15" i="67" s="1"/>
  <c r="LV15" i="67"/>
  <c r="LX9" i="67" l="1"/>
  <c r="MQ9" i="67"/>
  <c r="NR41" i="67"/>
  <c r="MZ15" i="67"/>
  <c r="NS39" i="67"/>
  <c r="NR39" i="67" s="1"/>
  <c r="MZ39" i="67"/>
  <c r="MZ35" i="67"/>
  <c r="NS35" i="67"/>
  <c r="NR35" i="67" s="1"/>
  <c r="MZ27" i="67"/>
  <c r="NS27" i="67"/>
  <c r="NR27" i="67" s="1"/>
  <c r="NS11" i="67"/>
  <c r="NS32" i="67"/>
  <c r="NR32" i="67" s="1"/>
  <c r="MZ32" i="67"/>
  <c r="NS28" i="67"/>
  <c r="NR28" i="67" s="1"/>
  <c r="MZ28" i="67"/>
  <c r="NS31" i="67"/>
  <c r="NR31" i="67" s="1"/>
  <c r="MZ31" i="67"/>
  <c r="MZ36" i="67"/>
  <c r="NS36" i="67"/>
  <c r="NR36" i="67" s="1"/>
  <c r="NB29" i="67"/>
  <c r="MZ29" i="67" s="1"/>
  <c r="NU29" i="67"/>
  <c r="NT29" i="67" s="1"/>
  <c r="NS29" i="67"/>
  <c r="MN28" i="67"/>
  <c r="MN32" i="67"/>
  <c r="MN31" i="67"/>
  <c r="MP10" i="67"/>
  <c r="MP29" i="67"/>
  <c r="MN27" i="67"/>
  <c r="MP12" i="67"/>
  <c r="MN35" i="67"/>
  <c r="MN39" i="67"/>
  <c r="MN36" i="67"/>
  <c r="NB16" i="67"/>
  <c r="MN15" i="67"/>
  <c r="KS19" i="67"/>
  <c r="KS20" i="67" s="1"/>
  <c r="KT19" i="67"/>
  <c r="KT20" i="67" s="1"/>
  <c r="KR7" i="67"/>
  <c r="JZ19" i="67"/>
  <c r="JZ20" i="67" s="1"/>
  <c r="LK17" i="67"/>
  <c r="KR17" i="67"/>
  <c r="MR26" i="67"/>
  <c r="LK9" i="67"/>
  <c r="KR9" i="67"/>
  <c r="LK12" i="67"/>
  <c r="KR12" i="67"/>
  <c r="LL13" i="67"/>
  <c r="LJ13" i="67" s="1"/>
  <c r="LY13" i="67"/>
  <c r="LL14" i="67"/>
  <c r="LY14" i="67"/>
  <c r="LM19" i="67"/>
  <c r="LM20" i="67" s="1"/>
  <c r="LY7" i="67"/>
  <c r="MO13" i="67"/>
  <c r="NA13" i="67" s="1"/>
  <c r="MQ8" i="67"/>
  <c r="NC8" i="67" s="1"/>
  <c r="LX8" i="67"/>
  <c r="LY26" i="67"/>
  <c r="LY44" i="67" s="1"/>
  <c r="LL26" i="67"/>
  <c r="LL44" i="67" s="1"/>
  <c r="LW10" i="67"/>
  <c r="LJ10" i="67"/>
  <c r="KA47" i="67"/>
  <c r="JZ45" i="67"/>
  <c r="JZ47" i="67" s="1"/>
  <c r="LJ8" i="67"/>
  <c r="LW8" i="67"/>
  <c r="LV16" i="67"/>
  <c r="MO16" i="67"/>
  <c r="NA16" i="67" s="1"/>
  <c r="LK14" i="67"/>
  <c r="KR14" i="67"/>
  <c r="KR26" i="67"/>
  <c r="KR44" i="67" s="1"/>
  <c r="LX17" i="67"/>
  <c r="MQ17" i="67"/>
  <c r="NC17" i="67" s="1"/>
  <c r="NU17" i="67" s="1"/>
  <c r="KU45" i="67"/>
  <c r="KU47" i="67" s="1"/>
  <c r="LW26" i="67"/>
  <c r="LW44" i="67" s="1"/>
  <c r="LX11" i="67"/>
  <c r="LV11" i="67" s="1"/>
  <c r="MQ11" i="67"/>
  <c r="NC11" i="67" s="1"/>
  <c r="NU11" i="67" s="1"/>
  <c r="MN29" i="67"/>
  <c r="KV19" i="67"/>
  <c r="LN7" i="67"/>
  <c r="LL7" i="67" s="1"/>
  <c r="NC9" i="67" l="1"/>
  <c r="MP9" i="67"/>
  <c r="NR29" i="67"/>
  <c r="ND26" i="67"/>
  <c r="MR44" i="67"/>
  <c r="MZ16" i="67"/>
  <c r="NS13" i="67"/>
  <c r="KS45" i="67"/>
  <c r="LK19" i="67"/>
  <c r="LK20" i="67" s="1"/>
  <c r="KT45" i="67"/>
  <c r="KT47" i="67" s="1"/>
  <c r="MP11" i="67"/>
  <c r="MN11" i="67" s="1"/>
  <c r="MN16" i="67"/>
  <c r="MP8" i="67"/>
  <c r="NB10" i="67"/>
  <c r="NB12" i="67"/>
  <c r="NT12" i="67"/>
  <c r="LJ26" i="67"/>
  <c r="LJ44" i="67" s="1"/>
  <c r="MP17" i="67"/>
  <c r="MO26" i="67"/>
  <c r="LW9" i="67"/>
  <c r="LJ9" i="67"/>
  <c r="LL19" i="67"/>
  <c r="LL20" i="67" s="1"/>
  <c r="LJ7" i="67"/>
  <c r="LY19" i="67"/>
  <c r="MQ7" i="67"/>
  <c r="NC7" i="67" s="1"/>
  <c r="MQ14" i="67"/>
  <c r="NC14" i="67" s="1"/>
  <c r="NU14" i="67" s="1"/>
  <c r="LX14" i="67"/>
  <c r="MO10" i="67"/>
  <c r="NA10" i="67" s="1"/>
  <c r="LV10" i="67"/>
  <c r="LW17" i="67"/>
  <c r="LJ17" i="67"/>
  <c r="KV20" i="67"/>
  <c r="KV45" i="67"/>
  <c r="KV47" i="67" s="1"/>
  <c r="MQ26" i="67"/>
  <c r="LX26" i="67"/>
  <c r="LX44" i="67" s="1"/>
  <c r="MQ13" i="67"/>
  <c r="NC13" i="67" s="1"/>
  <c r="NU13" i="67" s="1"/>
  <c r="LX13" i="67"/>
  <c r="LV13" i="67" s="1"/>
  <c r="LJ14" i="67"/>
  <c r="LW14" i="67"/>
  <c r="MO14" i="67" s="1"/>
  <c r="LM45" i="67"/>
  <c r="LM47" i="67" s="1"/>
  <c r="MO8" i="67"/>
  <c r="NA8" i="67" s="1"/>
  <c r="LV8" i="67"/>
  <c r="LN19" i="67"/>
  <c r="LZ7" i="67"/>
  <c r="LX7" i="67" s="1"/>
  <c r="LW12" i="67"/>
  <c r="LJ12" i="67"/>
  <c r="KR19" i="67"/>
  <c r="KR20" i="67" s="1"/>
  <c r="NB9" i="67" l="1"/>
  <c r="NT14" i="67"/>
  <c r="MO44" i="67"/>
  <c r="NA26" i="67"/>
  <c r="MZ10" i="67"/>
  <c r="LK45" i="67"/>
  <c r="LK47" i="67" s="1"/>
  <c r="KR45" i="67"/>
  <c r="KR47" i="67" s="1"/>
  <c r="NC26" i="67"/>
  <c r="MQ44" i="67"/>
  <c r="ND44" i="67"/>
  <c r="NV26" i="67"/>
  <c r="NV44" i="67" s="1"/>
  <c r="KS47" i="67"/>
  <c r="LL45" i="67"/>
  <c r="LL47" i="67" s="1"/>
  <c r="NB8" i="67"/>
  <c r="MZ8" i="67" s="1"/>
  <c r="MP14" i="67"/>
  <c r="MN14" i="67" s="1"/>
  <c r="NC19" i="67"/>
  <c r="NT11" i="67"/>
  <c r="NB11" i="67"/>
  <c r="MZ11" i="67" s="1"/>
  <c r="MP13" i="67"/>
  <c r="MN13" i="67" s="1"/>
  <c r="NB17" i="67"/>
  <c r="NT17" i="67"/>
  <c r="MN10" i="67"/>
  <c r="LX19" i="67"/>
  <c r="LX45" i="67" s="1"/>
  <c r="LX47" i="67" s="1"/>
  <c r="LV7" i="67"/>
  <c r="MQ19" i="67"/>
  <c r="MQ20" i="67" s="1"/>
  <c r="NA14" i="67"/>
  <c r="NS14" i="67" s="1"/>
  <c r="LV14" i="67"/>
  <c r="MN8" i="67"/>
  <c r="LJ19" i="67"/>
  <c r="LJ20" i="67" s="1"/>
  <c r="LV12" i="67"/>
  <c r="MO12" i="67"/>
  <c r="NA12" i="67" s="1"/>
  <c r="LV9" i="67"/>
  <c r="MO9" i="67"/>
  <c r="NA9" i="67" s="1"/>
  <c r="LZ19" i="67"/>
  <c r="LZ45" i="67" s="1"/>
  <c r="LZ47" i="67" s="1"/>
  <c r="MR7" i="67"/>
  <c r="ND7" i="67" s="1"/>
  <c r="MP26" i="67"/>
  <c r="MP44" i="67" s="1"/>
  <c r="LV17" i="67"/>
  <c r="MO17" i="67"/>
  <c r="NA17" i="67" s="1"/>
  <c r="NS17" i="67" s="1"/>
  <c r="LN20" i="67"/>
  <c r="LN45" i="67"/>
  <c r="LN47" i="67" s="1"/>
  <c r="LY45" i="67"/>
  <c r="LY47" i="67" s="1"/>
  <c r="LV26" i="67"/>
  <c r="LV44" i="67" s="1"/>
  <c r="LW19" i="67"/>
  <c r="LW45" i="67" s="1"/>
  <c r="MN26" i="67" l="1"/>
  <c r="MN44" i="67" s="1"/>
  <c r="LJ45" i="67"/>
  <c r="LJ47" i="67" s="1"/>
  <c r="MQ45" i="67"/>
  <c r="MQ47" i="67" s="1"/>
  <c r="NR17" i="67"/>
  <c r="NR11" i="67"/>
  <c r="NB26" i="67"/>
  <c r="NB44" i="67" s="1"/>
  <c r="NC44" i="67"/>
  <c r="NC45" i="67" s="1"/>
  <c r="NC47" i="67" s="1"/>
  <c r="NU26" i="67"/>
  <c r="MZ12" i="67"/>
  <c r="NS12" i="67"/>
  <c r="MZ17" i="67"/>
  <c r="MZ9" i="67"/>
  <c r="NS26" i="67"/>
  <c r="NS44" i="67" s="1"/>
  <c r="NA44" i="67"/>
  <c r="MR19" i="67"/>
  <c r="MN12" i="67"/>
  <c r="NT13" i="67"/>
  <c r="NR13" i="67" s="1"/>
  <c r="NB13" i="67"/>
  <c r="MZ13" i="67" s="1"/>
  <c r="MN9" i="67"/>
  <c r="NB14" i="67"/>
  <c r="MZ14" i="67" s="1"/>
  <c r="MN17" i="67"/>
  <c r="LW47" i="67"/>
  <c r="LV45" i="67"/>
  <c r="LV47" i="67" s="1"/>
  <c r="LV19" i="67"/>
  <c r="MO19" i="67"/>
  <c r="MO20" i="67" s="1"/>
  <c r="MP7" i="67"/>
  <c r="MZ26" i="67" l="1"/>
  <c r="MZ44" i="67"/>
  <c r="NT26" i="67"/>
  <c r="NU44" i="67"/>
  <c r="MR20" i="67"/>
  <c r="MR45" i="67"/>
  <c r="MR47" i="67" s="1"/>
  <c r="MO45" i="67"/>
  <c r="NA19" i="67"/>
  <c r="NA45" i="67" s="1"/>
  <c r="NR14" i="67"/>
  <c r="ND19" i="67"/>
  <c r="ND45" i="67" s="1"/>
  <c r="ND47" i="67" s="1"/>
  <c r="NB7" i="67"/>
  <c r="MZ7" i="67" s="1"/>
  <c r="NR12" i="67"/>
  <c r="MP19" i="67"/>
  <c r="MP45" i="67" s="1"/>
  <c r="MN7" i="67"/>
  <c r="MN19" i="67" s="1"/>
  <c r="MN20" i="67" s="1"/>
  <c r="NR26" i="67" l="1"/>
  <c r="NR44" i="67" s="1"/>
  <c r="NT44" i="67"/>
  <c r="NB19" i="67"/>
  <c r="NB45" i="67" s="1"/>
  <c r="NB47" i="67" s="1"/>
  <c r="MZ19" i="67"/>
  <c r="MZ20" i="67" s="1"/>
  <c r="MO47" i="67"/>
  <c r="MP20" i="67"/>
  <c r="MP47" i="67"/>
  <c r="MZ45" i="67" l="1"/>
  <c r="MN45" i="67"/>
  <c r="MN47" i="67" l="1"/>
  <c r="NG9" i="67" l="1"/>
  <c r="NS9" i="67" s="1"/>
  <c r="NI9" i="67"/>
  <c r="NU9" i="67" s="1"/>
  <c r="NG10" i="67" l="1"/>
  <c r="NS10" i="67" s="1"/>
  <c r="NJ8" i="67" l="1"/>
  <c r="NP8" i="67" l="1"/>
  <c r="NV8" i="67" s="1"/>
  <c r="NG8" i="67" l="1"/>
  <c r="NM8" i="67" l="1"/>
  <c r="NS8" i="67" s="1"/>
  <c r="NO8" i="67"/>
  <c r="NN8" i="67" s="1"/>
  <c r="NI8" i="67"/>
  <c r="NH8" i="67" l="1"/>
  <c r="NF8" i="67" s="1"/>
  <c r="NU8" i="67"/>
  <c r="NT8" i="67" s="1"/>
  <c r="NR8" i="67" s="1"/>
  <c r="NL8" i="67"/>
  <c r="NO16" i="67" l="1"/>
  <c r="NN16" i="67" s="1"/>
  <c r="R12" i="45"/>
  <c r="T12" i="45"/>
  <c r="NU16" i="67" l="1"/>
  <c r="NT16" i="67" s="1"/>
  <c r="NL16" i="67"/>
  <c r="NP7" i="67" l="1"/>
  <c r="NO7" i="67"/>
  <c r="NM7" i="67" l="1"/>
  <c r="NN7" i="67"/>
  <c r="NU7" i="67"/>
  <c r="NV7" i="67"/>
  <c r="NL7" i="67" l="1"/>
  <c r="NT7" i="67"/>
  <c r="NS7" i="67"/>
  <c r="NR7" i="67" l="1"/>
  <c r="NG15" i="67" l="1"/>
  <c r="W49" i="45" l="1"/>
  <c r="NI10" i="67" l="1"/>
  <c r="NU10" i="67" s="1"/>
  <c r="Y118" i="45"/>
  <c r="X118" i="45"/>
  <c r="W118" i="45"/>
  <c r="Y12" i="45"/>
  <c r="X12" i="45"/>
  <c r="W12" i="45"/>
  <c r="N12" i="45"/>
  <c r="P12" i="45" s="1"/>
  <c r="V12" i="45"/>
  <c r="N153" i="45"/>
  <c r="P153" i="45" s="1"/>
  <c r="R153" i="45"/>
  <c r="T153" i="45"/>
  <c r="V153" i="45"/>
  <c r="N16" i="45"/>
  <c r="N17" i="45"/>
  <c r="N18" i="45"/>
  <c r="N19" i="45"/>
  <c r="N20" i="45"/>
  <c r="N21" i="45"/>
  <c r="N22" i="45"/>
  <c r="N23" i="45"/>
  <c r="N24" i="45"/>
  <c r="N25" i="45"/>
  <c r="N26" i="45"/>
  <c r="N27" i="45"/>
  <c r="N28" i="45"/>
  <c r="N29" i="45"/>
  <c r="N30" i="45"/>
  <c r="N31" i="45"/>
  <c r="N32" i="45"/>
  <c r="N33" i="45"/>
  <c r="N34" i="45"/>
  <c r="N35" i="45"/>
  <c r="N36" i="45"/>
  <c r="N37" i="45"/>
  <c r="P37" i="45" s="1"/>
  <c r="N38" i="45"/>
  <c r="P38" i="45" s="1"/>
  <c r="N39" i="45"/>
  <c r="N40" i="45"/>
  <c r="N41" i="45"/>
  <c r="N42" i="45"/>
  <c r="N43" i="45"/>
  <c r="N44" i="45"/>
  <c r="N45" i="45"/>
  <c r="N46" i="45"/>
  <c r="N47" i="45"/>
  <c r="N48" i="45"/>
  <c r="N49" i="45"/>
  <c r="N50" i="45"/>
  <c r="N51" i="45"/>
  <c r="N52" i="45"/>
  <c r="N53" i="45"/>
  <c r="N54" i="45"/>
  <c r="N55" i="45"/>
  <c r="N56" i="45"/>
  <c r="N57" i="45"/>
  <c r="N58" i="45"/>
  <c r="N59" i="45"/>
  <c r="N60" i="45"/>
  <c r="N61" i="45"/>
  <c r="N62" i="45"/>
  <c r="N63" i="45"/>
  <c r="N64" i="45"/>
  <c r="N65" i="45"/>
  <c r="N66" i="45"/>
  <c r="N67" i="45"/>
  <c r="N68" i="45"/>
  <c r="N69" i="45"/>
  <c r="N70" i="45"/>
  <c r="N71" i="45"/>
  <c r="N72" i="45"/>
  <c r="N73" i="45"/>
  <c r="N74" i="45"/>
  <c r="N75" i="45"/>
  <c r="N76" i="45"/>
  <c r="N77" i="45"/>
  <c r="N78" i="45"/>
  <c r="N79" i="45"/>
  <c r="N80" i="45"/>
  <c r="N81" i="45"/>
  <c r="N82" i="45"/>
  <c r="N83" i="45"/>
  <c r="N84" i="45"/>
  <c r="N85" i="45"/>
  <c r="N86" i="45"/>
  <c r="N87" i="45"/>
  <c r="N88" i="45"/>
  <c r="N89" i="45"/>
  <c r="N90" i="45"/>
  <c r="N91" i="45"/>
  <c r="N92" i="45"/>
  <c r="N93" i="45"/>
  <c r="N94" i="45"/>
  <c r="N95" i="45"/>
  <c r="N96" i="45"/>
  <c r="N97" i="45"/>
  <c r="N98" i="45"/>
  <c r="N99" i="45"/>
  <c r="N100" i="45"/>
  <c r="N101" i="45"/>
  <c r="N102" i="45"/>
  <c r="N103" i="45"/>
  <c r="N104" i="45"/>
  <c r="N105" i="45"/>
  <c r="N106" i="45"/>
  <c r="N107" i="45"/>
  <c r="N108" i="45"/>
  <c r="N109" i="45"/>
  <c r="N110" i="45"/>
  <c r="N111" i="45"/>
  <c r="N112" i="45"/>
  <c r="N113" i="45"/>
  <c r="N114" i="45"/>
  <c r="N115" i="45"/>
  <c r="N116" i="45"/>
  <c r="N117" i="45"/>
  <c r="N118" i="45"/>
  <c r="N119" i="45"/>
  <c r="N120" i="45"/>
  <c r="N121" i="45"/>
  <c r="N122" i="45"/>
  <c r="N123" i="45"/>
  <c r="N124" i="45"/>
  <c r="N125" i="45"/>
  <c r="N126" i="45"/>
  <c r="N127" i="45"/>
  <c r="N128" i="45"/>
  <c r="N129" i="45"/>
  <c r="N130" i="45"/>
  <c r="N131" i="45"/>
  <c r="N132" i="45"/>
  <c r="N133" i="45"/>
  <c r="N134" i="45"/>
  <c r="N135" i="45"/>
  <c r="N136" i="45"/>
  <c r="N137" i="45"/>
  <c r="N138" i="45"/>
  <c r="N139" i="45"/>
  <c r="N140" i="45"/>
  <c r="N141" i="45"/>
  <c r="N142" i="45"/>
  <c r="N143" i="45"/>
  <c r="N144" i="45"/>
  <c r="N145" i="45"/>
  <c r="N146" i="45"/>
  <c r="N147" i="45"/>
  <c r="N148" i="45"/>
  <c r="N149" i="45"/>
  <c r="N150" i="45"/>
  <c r="N151" i="45"/>
  <c r="N152" i="45"/>
  <c r="N154" i="45"/>
  <c r="N155" i="45"/>
  <c r="N156" i="45"/>
  <c r="N157" i="45"/>
  <c r="N158" i="45"/>
  <c r="N159" i="45"/>
  <c r="N160" i="45"/>
  <c r="N161" i="45"/>
  <c r="N162" i="45"/>
  <c r="N163" i="45"/>
  <c r="N164" i="45"/>
  <c r="N165" i="45"/>
  <c r="N166" i="45"/>
  <c r="N167" i="45"/>
  <c r="N168" i="45"/>
  <c r="N13" i="45"/>
  <c r="P13" i="45" s="1"/>
  <c r="N14" i="45"/>
  <c r="N15" i="45"/>
  <c r="W153" i="45"/>
  <c r="NH10" i="67" l="1"/>
  <c r="NF10" i="67" s="1"/>
  <c r="NT10" i="67"/>
  <c r="NR10" i="67" s="1"/>
  <c r="Z12" i="45"/>
  <c r="NO15" i="67" l="1"/>
  <c r="NM15" i="67"/>
  <c r="NI15" i="67"/>
  <c r="NN15" i="67" l="1"/>
  <c r="NL15" i="67" s="1"/>
  <c r="NO19" i="67"/>
  <c r="NH15" i="67"/>
  <c r="NF15" i="67" s="1"/>
  <c r="NU15" i="67"/>
  <c r="NI19" i="67"/>
  <c r="NM19" i="67"/>
  <c r="NS15" i="67"/>
  <c r="NT15" i="67" l="1"/>
  <c r="NR15" i="67" s="1"/>
  <c r="NU19" i="67"/>
  <c r="NU45" i="67" s="1"/>
  <c r="NU47" i="67" s="1"/>
  <c r="NU20" i="67"/>
  <c r="NG16" i="67"/>
  <c r="NF16" i="67" l="1"/>
  <c r="NS16" i="67"/>
  <c r="NG19" i="67"/>
  <c r="NS20" i="67" s="1"/>
  <c r="NJ9" i="67" l="1"/>
  <c r="NR16" i="67"/>
  <c r="NS19" i="67"/>
  <c r="NS45" i="67" s="1"/>
  <c r="NS47" i="67" s="1"/>
  <c r="S97" i="48"/>
  <c r="O77" i="48"/>
  <c r="NH9" i="67" l="1"/>
  <c r="NJ19" i="67"/>
  <c r="NP9" i="67"/>
  <c r="S141" i="48"/>
  <c r="R141" i="48"/>
  <c r="Q141" i="48"/>
  <c r="O141" i="48"/>
  <c r="U141" i="48" s="1"/>
  <c r="N141" i="48"/>
  <c r="T141" i="48" s="1"/>
  <c r="S140" i="48"/>
  <c r="R140" i="48"/>
  <c r="Q140" i="48"/>
  <c r="O140" i="48"/>
  <c r="N140" i="48"/>
  <c r="T140" i="48" s="1"/>
  <c r="S139" i="48"/>
  <c r="R139" i="48"/>
  <c r="Q139" i="48"/>
  <c r="O139" i="48"/>
  <c r="U139" i="48" s="1"/>
  <c r="N139" i="48"/>
  <c r="T139" i="48" s="1"/>
  <c r="S138" i="48"/>
  <c r="R138" i="48"/>
  <c r="Q138" i="48"/>
  <c r="O138" i="48"/>
  <c r="U138" i="48" s="1"/>
  <c r="N138" i="48"/>
  <c r="T138" i="48" s="1"/>
  <c r="S137" i="48"/>
  <c r="R137" i="48"/>
  <c r="Q137" i="48"/>
  <c r="O137" i="48"/>
  <c r="U137" i="48" s="1"/>
  <c r="N137" i="48"/>
  <c r="S134" i="48"/>
  <c r="R134" i="48"/>
  <c r="Q134" i="48"/>
  <c r="O134" i="48"/>
  <c r="U134" i="48" s="1"/>
  <c r="N134" i="48"/>
  <c r="T134" i="48" s="1"/>
  <c r="S133" i="48"/>
  <c r="R133" i="48"/>
  <c r="Q133" i="48"/>
  <c r="O133" i="48"/>
  <c r="U133" i="48" s="1"/>
  <c r="N133" i="48"/>
  <c r="T133" i="48" s="1"/>
  <c r="S132" i="48"/>
  <c r="R132" i="48"/>
  <c r="Q132" i="48"/>
  <c r="O132" i="48"/>
  <c r="U132" i="48" s="1"/>
  <c r="N132" i="48"/>
  <c r="T132" i="48" s="1"/>
  <c r="S131" i="48"/>
  <c r="R131" i="48"/>
  <c r="Q131" i="48"/>
  <c r="O131" i="48"/>
  <c r="N131" i="48"/>
  <c r="T131" i="48" s="1"/>
  <c r="S130" i="48"/>
  <c r="R130" i="48"/>
  <c r="Q130" i="48"/>
  <c r="O130" i="48"/>
  <c r="U130" i="48" s="1"/>
  <c r="N130" i="48"/>
  <c r="T130" i="48" s="1"/>
  <c r="S129" i="48"/>
  <c r="R129" i="48"/>
  <c r="Q129" i="48"/>
  <c r="O129" i="48"/>
  <c r="U129" i="48" s="1"/>
  <c r="N129" i="48"/>
  <c r="T129" i="48" s="1"/>
  <c r="S128" i="48"/>
  <c r="R128" i="48"/>
  <c r="Q128" i="48"/>
  <c r="O128" i="48"/>
  <c r="U128" i="48" s="1"/>
  <c r="N128" i="48"/>
  <c r="T128" i="48" s="1"/>
  <c r="S127" i="48"/>
  <c r="R127" i="48"/>
  <c r="Q127" i="48"/>
  <c r="O127" i="48"/>
  <c r="U127" i="48" s="1"/>
  <c r="N127" i="48"/>
  <c r="S126" i="48"/>
  <c r="R126" i="48"/>
  <c r="Q126" i="48"/>
  <c r="O126" i="48"/>
  <c r="U126" i="48" s="1"/>
  <c r="N126" i="48"/>
  <c r="T126" i="48" s="1"/>
  <c r="S125" i="48"/>
  <c r="R125" i="48"/>
  <c r="Q125" i="48"/>
  <c r="O125" i="48"/>
  <c r="U125" i="48" s="1"/>
  <c r="N125" i="48"/>
  <c r="T125" i="48" s="1"/>
  <c r="S124" i="48"/>
  <c r="R124" i="48"/>
  <c r="Q124" i="48"/>
  <c r="O124" i="48"/>
  <c r="U124" i="48" s="1"/>
  <c r="N124" i="48"/>
  <c r="S123" i="48"/>
  <c r="R123" i="48"/>
  <c r="Q123" i="48"/>
  <c r="O123" i="48"/>
  <c r="U123" i="48" s="1"/>
  <c r="N123" i="48"/>
  <c r="T123" i="48" s="1"/>
  <c r="S122" i="48"/>
  <c r="R122" i="48"/>
  <c r="Q122" i="48"/>
  <c r="O122" i="48"/>
  <c r="U122" i="48" s="1"/>
  <c r="N122" i="48"/>
  <c r="T122" i="48" s="1"/>
  <c r="S121" i="48"/>
  <c r="R121" i="48"/>
  <c r="Q121" i="48"/>
  <c r="O121" i="48"/>
  <c r="U121" i="48" s="1"/>
  <c r="N121" i="48"/>
  <c r="T121" i="48" s="1"/>
  <c r="S120" i="48"/>
  <c r="R120" i="48"/>
  <c r="Q120" i="48"/>
  <c r="O120" i="48"/>
  <c r="U120" i="48" s="1"/>
  <c r="N120" i="48"/>
  <c r="S119" i="48"/>
  <c r="R119" i="48"/>
  <c r="Q119" i="48"/>
  <c r="O119" i="48"/>
  <c r="U119" i="48" s="1"/>
  <c r="N119" i="48"/>
  <c r="T119" i="48" s="1"/>
  <c r="S118" i="48"/>
  <c r="R118" i="48"/>
  <c r="Q118" i="48"/>
  <c r="O118" i="48"/>
  <c r="U118" i="48" s="1"/>
  <c r="N118" i="48"/>
  <c r="T118" i="48" s="1"/>
  <c r="S117" i="48"/>
  <c r="R117" i="48"/>
  <c r="Q117" i="48"/>
  <c r="O117" i="48"/>
  <c r="U117" i="48" s="1"/>
  <c r="N117" i="48"/>
  <c r="S116" i="48"/>
  <c r="R116" i="48"/>
  <c r="Q116" i="48"/>
  <c r="O116" i="48"/>
  <c r="U116" i="48" s="1"/>
  <c r="N116" i="48"/>
  <c r="T116" i="48" s="1"/>
  <c r="S115" i="48"/>
  <c r="R115" i="48"/>
  <c r="Q115" i="48"/>
  <c r="O115" i="48"/>
  <c r="U115" i="48" s="1"/>
  <c r="N115" i="48"/>
  <c r="T115" i="48" s="1"/>
  <c r="S114" i="48"/>
  <c r="R114" i="48"/>
  <c r="Q114" i="48"/>
  <c r="O114" i="48"/>
  <c r="U114" i="48" s="1"/>
  <c r="N114" i="48"/>
  <c r="S113" i="48"/>
  <c r="R113" i="48"/>
  <c r="Q113" i="48"/>
  <c r="O113" i="48"/>
  <c r="N113" i="48"/>
  <c r="T113" i="48" s="1"/>
  <c r="S112" i="48"/>
  <c r="R112" i="48"/>
  <c r="Q112" i="48"/>
  <c r="O112" i="48"/>
  <c r="U112" i="48" s="1"/>
  <c r="N112" i="48"/>
  <c r="T112" i="48" s="1"/>
  <c r="S111" i="48"/>
  <c r="R111" i="48"/>
  <c r="Q111" i="48"/>
  <c r="O111" i="48"/>
  <c r="U111" i="48" s="1"/>
  <c r="N111" i="48"/>
  <c r="T111" i="48" s="1"/>
  <c r="S110" i="48"/>
  <c r="R110" i="48"/>
  <c r="Q110" i="48"/>
  <c r="O110" i="48"/>
  <c r="U110" i="48" s="1"/>
  <c r="N110" i="48"/>
  <c r="S109" i="48"/>
  <c r="R109" i="48"/>
  <c r="Q109" i="48"/>
  <c r="O109" i="48"/>
  <c r="U109" i="48" s="1"/>
  <c r="N109" i="48"/>
  <c r="S108" i="48"/>
  <c r="R108" i="48"/>
  <c r="Q108" i="48"/>
  <c r="O108" i="48"/>
  <c r="U108" i="48" s="1"/>
  <c r="N108" i="48"/>
  <c r="S107" i="48"/>
  <c r="R107" i="48"/>
  <c r="Q107" i="48"/>
  <c r="O107" i="48"/>
  <c r="U107" i="48" s="1"/>
  <c r="N107" i="48"/>
  <c r="T107" i="48" s="1"/>
  <c r="S106" i="48"/>
  <c r="R106" i="48"/>
  <c r="Q106" i="48"/>
  <c r="O106" i="48"/>
  <c r="U106" i="48" s="1"/>
  <c r="N106" i="48"/>
  <c r="S105" i="48"/>
  <c r="R105" i="48"/>
  <c r="Q105" i="48"/>
  <c r="O105" i="48"/>
  <c r="U105" i="48" s="1"/>
  <c r="N105" i="48"/>
  <c r="T105" i="48" s="1"/>
  <c r="S104" i="48"/>
  <c r="R104" i="48"/>
  <c r="Q104" i="48"/>
  <c r="O104" i="48"/>
  <c r="U104" i="48" s="1"/>
  <c r="N104" i="48"/>
  <c r="T104" i="48" s="1"/>
  <c r="S103" i="48"/>
  <c r="R103" i="48"/>
  <c r="Q103" i="48"/>
  <c r="O103" i="48"/>
  <c r="U103" i="48" s="1"/>
  <c r="N103" i="48"/>
  <c r="T103" i="48" s="1"/>
  <c r="S102" i="48"/>
  <c r="R102" i="48"/>
  <c r="Q102" i="48"/>
  <c r="O102" i="48"/>
  <c r="U102" i="48" s="1"/>
  <c r="N102" i="48"/>
  <c r="T102" i="48" s="1"/>
  <c r="S101" i="48"/>
  <c r="R101" i="48"/>
  <c r="Q101" i="48"/>
  <c r="O101" i="48"/>
  <c r="U101" i="48" s="1"/>
  <c r="N101" i="48"/>
  <c r="T101" i="48" s="1"/>
  <c r="S100" i="48"/>
  <c r="R100" i="48"/>
  <c r="Q100" i="48"/>
  <c r="O100" i="48"/>
  <c r="U100" i="48" s="1"/>
  <c r="N100" i="48"/>
  <c r="T100" i="48" s="1"/>
  <c r="S99" i="48"/>
  <c r="R99" i="48"/>
  <c r="Q99" i="48"/>
  <c r="O99" i="48"/>
  <c r="U99" i="48" s="1"/>
  <c r="N99" i="48"/>
  <c r="S98" i="48"/>
  <c r="R98" i="48"/>
  <c r="Q98" i="48"/>
  <c r="O98" i="48"/>
  <c r="U98" i="48" s="1"/>
  <c r="N98" i="48"/>
  <c r="T98" i="48" s="1"/>
  <c r="R97" i="48"/>
  <c r="Q97" i="48"/>
  <c r="O97" i="48"/>
  <c r="U97" i="48" s="1"/>
  <c r="N97" i="48"/>
  <c r="T97" i="48" s="1"/>
  <c r="S96" i="48"/>
  <c r="R96" i="48"/>
  <c r="Q96" i="48"/>
  <c r="O96" i="48"/>
  <c r="U96" i="48" s="1"/>
  <c r="N96" i="48"/>
  <c r="T96" i="48" s="1"/>
  <c r="S95" i="48"/>
  <c r="R95" i="48"/>
  <c r="Q95" i="48"/>
  <c r="O95" i="48"/>
  <c r="U95" i="48" s="1"/>
  <c r="N95" i="48"/>
  <c r="S94" i="48"/>
  <c r="R94" i="48"/>
  <c r="Q94" i="48"/>
  <c r="O94" i="48"/>
  <c r="U94" i="48" s="1"/>
  <c r="N94" i="48"/>
  <c r="T94" i="48" s="1"/>
  <c r="S93" i="48"/>
  <c r="R93" i="48"/>
  <c r="Q93" i="48"/>
  <c r="O93" i="48"/>
  <c r="U93" i="48" s="1"/>
  <c r="N93" i="48"/>
  <c r="S92" i="48"/>
  <c r="R92" i="48"/>
  <c r="Q92" i="48"/>
  <c r="O92" i="48"/>
  <c r="U92" i="48" s="1"/>
  <c r="N92" i="48"/>
  <c r="T92" i="48" s="1"/>
  <c r="S91" i="48"/>
  <c r="R91" i="48"/>
  <c r="Q91" i="48"/>
  <c r="O91" i="48"/>
  <c r="U91" i="48" s="1"/>
  <c r="N91" i="48"/>
  <c r="T91" i="48" s="1"/>
  <c r="S88" i="48"/>
  <c r="R88" i="48"/>
  <c r="Q88" i="48"/>
  <c r="O88" i="48"/>
  <c r="U88" i="48" s="1"/>
  <c r="N88" i="48"/>
  <c r="S87" i="48"/>
  <c r="R87" i="48"/>
  <c r="Q87" i="48"/>
  <c r="O87" i="48"/>
  <c r="U87" i="48" s="1"/>
  <c r="N87" i="48"/>
  <c r="T87" i="48" s="1"/>
  <c r="S86" i="48"/>
  <c r="R86" i="48"/>
  <c r="O86" i="48"/>
  <c r="U86" i="48" s="1"/>
  <c r="N86" i="48"/>
  <c r="S85" i="48"/>
  <c r="R85" i="48"/>
  <c r="Q85" i="48"/>
  <c r="O85" i="48"/>
  <c r="U85" i="48" s="1"/>
  <c r="N85" i="48"/>
  <c r="T85" i="48" s="1"/>
  <c r="S84" i="48"/>
  <c r="R84" i="48"/>
  <c r="Q84" i="48"/>
  <c r="O84" i="48"/>
  <c r="U84" i="48" s="1"/>
  <c r="N84" i="48"/>
  <c r="S83" i="48"/>
  <c r="R83" i="48"/>
  <c r="Q83" i="48"/>
  <c r="O83" i="48"/>
  <c r="U83" i="48" s="1"/>
  <c r="N83" i="48"/>
  <c r="T83" i="48" s="1"/>
  <c r="S82" i="48"/>
  <c r="R82" i="48"/>
  <c r="Q82" i="48"/>
  <c r="O82" i="48"/>
  <c r="N82" i="48"/>
  <c r="T82" i="48" s="1"/>
  <c r="S81" i="48"/>
  <c r="R81" i="48"/>
  <c r="Q81" i="48"/>
  <c r="O81" i="48"/>
  <c r="U81" i="48" s="1"/>
  <c r="N81" i="48"/>
  <c r="T81" i="48" s="1"/>
  <c r="S80" i="48"/>
  <c r="R80" i="48"/>
  <c r="Q80" i="48"/>
  <c r="O80" i="48"/>
  <c r="U80" i="48" s="1"/>
  <c r="N80" i="48"/>
  <c r="T80" i="48" s="1"/>
  <c r="S79" i="48"/>
  <c r="R79" i="48"/>
  <c r="Q79" i="48"/>
  <c r="O79" i="48"/>
  <c r="U79" i="48" s="1"/>
  <c r="N79" i="48"/>
  <c r="S78" i="48"/>
  <c r="R78" i="48"/>
  <c r="Q78" i="48"/>
  <c r="O78" i="48"/>
  <c r="U78" i="48" s="1"/>
  <c r="N78" i="48"/>
  <c r="T78" i="48" s="1"/>
  <c r="S77" i="48"/>
  <c r="R77" i="48"/>
  <c r="Q77" i="48"/>
  <c r="U77" i="48"/>
  <c r="N77" i="48"/>
  <c r="S74" i="48"/>
  <c r="R74" i="48"/>
  <c r="Q74" i="48"/>
  <c r="O74" i="48"/>
  <c r="N74" i="48"/>
  <c r="I74" i="48"/>
  <c r="H74" i="48"/>
  <c r="S73" i="48"/>
  <c r="R73" i="48"/>
  <c r="Q73" i="48"/>
  <c r="O73" i="48"/>
  <c r="N73" i="48"/>
  <c r="I73" i="48"/>
  <c r="H73" i="48"/>
  <c r="S72" i="48"/>
  <c r="R72" i="48"/>
  <c r="Q72" i="48"/>
  <c r="O72" i="48"/>
  <c r="N72" i="48"/>
  <c r="I72" i="48"/>
  <c r="H72" i="48"/>
  <c r="S71" i="48"/>
  <c r="R71" i="48"/>
  <c r="Q71" i="48"/>
  <c r="O71" i="48"/>
  <c r="N71" i="48"/>
  <c r="I71" i="48"/>
  <c r="H71" i="48"/>
  <c r="S70" i="48"/>
  <c r="R70" i="48"/>
  <c r="Q70" i="48"/>
  <c r="O70" i="48"/>
  <c r="U70" i="48" s="1"/>
  <c r="N70" i="48"/>
  <c r="S69" i="48"/>
  <c r="R69" i="48"/>
  <c r="Q69" i="48"/>
  <c r="O69" i="48"/>
  <c r="U69" i="48" s="1"/>
  <c r="N69" i="48"/>
  <c r="T69" i="48" s="1"/>
  <c r="S68" i="48"/>
  <c r="R68" i="48"/>
  <c r="Q68" i="48"/>
  <c r="O68" i="48"/>
  <c r="N68" i="48"/>
  <c r="I68" i="48"/>
  <c r="H68" i="48"/>
  <c r="S64" i="48"/>
  <c r="R64" i="48"/>
  <c r="Q64" i="48"/>
  <c r="O64" i="48"/>
  <c r="N64" i="48"/>
  <c r="I64" i="48"/>
  <c r="H64" i="48"/>
  <c r="S63" i="48"/>
  <c r="R63" i="48"/>
  <c r="Q63" i="48"/>
  <c r="O63" i="48"/>
  <c r="N63" i="48"/>
  <c r="I63" i="48"/>
  <c r="H63" i="48"/>
  <c r="S62" i="48"/>
  <c r="R62" i="48"/>
  <c r="Q62" i="48"/>
  <c r="O62" i="48"/>
  <c r="N62" i="48"/>
  <c r="I62" i="48"/>
  <c r="H62" i="48"/>
  <c r="S61" i="48"/>
  <c r="R61" i="48"/>
  <c r="Q61" i="48"/>
  <c r="O61" i="48"/>
  <c r="N61" i="48"/>
  <c r="I61" i="48"/>
  <c r="H61" i="48"/>
  <c r="S58" i="48"/>
  <c r="R58" i="48"/>
  <c r="Q58" i="48"/>
  <c r="O58" i="48"/>
  <c r="N58" i="48"/>
  <c r="I58" i="48"/>
  <c r="H58" i="48"/>
  <c r="S57" i="48"/>
  <c r="R57" i="48"/>
  <c r="Q57" i="48"/>
  <c r="O57" i="48"/>
  <c r="N57" i="48"/>
  <c r="I57" i="48"/>
  <c r="H57" i="48"/>
  <c r="S56" i="48"/>
  <c r="R56" i="48"/>
  <c r="Q56" i="48"/>
  <c r="O56" i="48"/>
  <c r="N56" i="48"/>
  <c r="I56" i="48"/>
  <c r="H56" i="48"/>
  <c r="S55" i="48"/>
  <c r="R55" i="48"/>
  <c r="Q55" i="48"/>
  <c r="O55" i="48"/>
  <c r="N55" i="48"/>
  <c r="I55" i="48"/>
  <c r="H55" i="48"/>
  <c r="S54" i="48"/>
  <c r="R54" i="48"/>
  <c r="Q54" i="48"/>
  <c r="O54" i="48"/>
  <c r="U54" i="48" s="1"/>
  <c r="N54" i="48"/>
  <c r="T54" i="48" s="1"/>
  <c r="S53" i="48"/>
  <c r="R53" i="48"/>
  <c r="Q53" i="48"/>
  <c r="O53" i="48"/>
  <c r="U53" i="48" s="1"/>
  <c r="N53" i="48"/>
  <c r="T53" i="48" s="1"/>
  <c r="S52" i="48"/>
  <c r="R52" i="48"/>
  <c r="Q52" i="48"/>
  <c r="O52" i="48"/>
  <c r="U52" i="48" s="1"/>
  <c r="N52" i="48"/>
  <c r="T52" i="48" s="1"/>
  <c r="S51" i="48"/>
  <c r="R51" i="48"/>
  <c r="Q51" i="48"/>
  <c r="O51" i="48"/>
  <c r="U51" i="48" s="1"/>
  <c r="N51" i="48"/>
  <c r="T51" i="48" s="1"/>
  <c r="S50" i="48"/>
  <c r="R50" i="48"/>
  <c r="Q50" i="48"/>
  <c r="O50" i="48"/>
  <c r="U50" i="48" s="1"/>
  <c r="N50" i="48"/>
  <c r="T50" i="48" s="1"/>
  <c r="S49" i="48"/>
  <c r="R49" i="48"/>
  <c r="Q49" i="48"/>
  <c r="O49" i="48"/>
  <c r="U49" i="48" s="1"/>
  <c r="N49" i="48"/>
  <c r="T49" i="48" s="1"/>
  <c r="S48" i="48"/>
  <c r="R48" i="48"/>
  <c r="Q48" i="48"/>
  <c r="O48" i="48"/>
  <c r="U48" i="48" s="1"/>
  <c r="N48" i="48"/>
  <c r="S47" i="48"/>
  <c r="R47" i="48"/>
  <c r="Q47" i="48"/>
  <c r="O47" i="48"/>
  <c r="U47" i="48" s="1"/>
  <c r="N47" i="48"/>
  <c r="T47" i="48" s="1"/>
  <c r="S46" i="48"/>
  <c r="R46" i="48"/>
  <c r="Q46" i="48"/>
  <c r="O46" i="48"/>
  <c r="U46" i="48" s="1"/>
  <c r="N46" i="48"/>
  <c r="S45" i="48"/>
  <c r="R45" i="48"/>
  <c r="Q45" i="48"/>
  <c r="O45" i="48"/>
  <c r="U45" i="48" s="1"/>
  <c r="N45" i="48"/>
  <c r="T45" i="48" s="1"/>
  <c r="S44" i="48"/>
  <c r="R44" i="48"/>
  <c r="Q44" i="48"/>
  <c r="O44" i="48"/>
  <c r="U44" i="48" s="1"/>
  <c r="N44" i="48"/>
  <c r="T44" i="48" s="1"/>
  <c r="S43" i="48"/>
  <c r="R43" i="48"/>
  <c r="Q43" i="48"/>
  <c r="O43" i="48"/>
  <c r="U43" i="48" s="1"/>
  <c r="N43" i="48"/>
  <c r="S42" i="48"/>
  <c r="R42" i="48"/>
  <c r="Q42" i="48"/>
  <c r="O42" i="48"/>
  <c r="U42" i="48" s="1"/>
  <c r="N42" i="48"/>
  <c r="S41" i="48"/>
  <c r="R41" i="48"/>
  <c r="Q41" i="48"/>
  <c r="O41" i="48"/>
  <c r="U41" i="48" s="1"/>
  <c r="N41" i="48"/>
  <c r="T41" i="48" s="1"/>
  <c r="S40" i="48"/>
  <c r="R40" i="48"/>
  <c r="Q40" i="48"/>
  <c r="O40" i="48"/>
  <c r="U40" i="48" s="1"/>
  <c r="N40" i="48"/>
  <c r="T40" i="48" s="1"/>
  <c r="S39" i="48"/>
  <c r="R39" i="48"/>
  <c r="Q39" i="48"/>
  <c r="O39" i="48"/>
  <c r="U39" i="48" s="1"/>
  <c r="N39" i="48"/>
  <c r="T39" i="48" s="1"/>
  <c r="S38" i="48"/>
  <c r="R38" i="48"/>
  <c r="Q38" i="48"/>
  <c r="O38" i="48"/>
  <c r="U38" i="48" s="1"/>
  <c r="N38" i="48"/>
  <c r="R35" i="48"/>
  <c r="O35" i="48"/>
  <c r="N35" i="48"/>
  <c r="I35" i="48"/>
  <c r="H35" i="48"/>
  <c r="R34" i="48"/>
  <c r="O34" i="48"/>
  <c r="N34" i="48"/>
  <c r="I34" i="48"/>
  <c r="H34" i="48"/>
  <c r="S33" i="48"/>
  <c r="R33" i="48"/>
  <c r="O33" i="48"/>
  <c r="N33" i="48"/>
  <c r="I33" i="48"/>
  <c r="H33" i="48"/>
  <c r="S30" i="48"/>
  <c r="R30" i="48"/>
  <c r="O30" i="48"/>
  <c r="U30" i="48" s="1"/>
  <c r="N30" i="48"/>
  <c r="S29" i="48"/>
  <c r="R29" i="48"/>
  <c r="O29" i="48"/>
  <c r="U29" i="48" s="1"/>
  <c r="N29" i="48"/>
  <c r="T29" i="48" s="1"/>
  <c r="S28" i="48"/>
  <c r="R28" i="48"/>
  <c r="O28" i="48"/>
  <c r="U28" i="48" s="1"/>
  <c r="N28" i="48"/>
  <c r="T28" i="48" s="1"/>
  <c r="S27" i="48"/>
  <c r="R27" i="48"/>
  <c r="O27" i="48"/>
  <c r="N27" i="48"/>
  <c r="T27" i="48" s="1"/>
  <c r="S26" i="48"/>
  <c r="R26" i="48"/>
  <c r="O26" i="48"/>
  <c r="U26" i="48" s="1"/>
  <c r="N26" i="48"/>
  <c r="T26" i="48" s="1"/>
  <c r="S25" i="48"/>
  <c r="R25" i="48"/>
  <c r="O25" i="48"/>
  <c r="U25" i="48" s="1"/>
  <c r="N25" i="48"/>
  <c r="S24" i="48"/>
  <c r="R24" i="48"/>
  <c r="O24" i="48"/>
  <c r="U24" i="48" s="1"/>
  <c r="N24" i="48"/>
  <c r="T24" i="48" s="1"/>
  <c r="S23" i="48"/>
  <c r="R23" i="48"/>
  <c r="O23" i="48"/>
  <c r="U23" i="48" s="1"/>
  <c r="N23" i="48"/>
  <c r="S22" i="48"/>
  <c r="R22" i="48"/>
  <c r="O22" i="48"/>
  <c r="U22" i="48" s="1"/>
  <c r="N22" i="48"/>
  <c r="T22" i="48" s="1"/>
  <c r="S19" i="48"/>
  <c r="R19" i="48"/>
  <c r="Q19" i="48"/>
  <c r="O19" i="48"/>
  <c r="N19" i="48"/>
  <c r="I19" i="48"/>
  <c r="H19" i="48"/>
  <c r="S16" i="48"/>
  <c r="R16" i="48"/>
  <c r="O16" i="48"/>
  <c r="N16" i="48"/>
  <c r="T16" i="48" s="1"/>
  <c r="S15" i="48"/>
  <c r="R15" i="48"/>
  <c r="O15" i="48"/>
  <c r="U15" i="48" s="1"/>
  <c r="N15" i="48"/>
  <c r="T15" i="48" s="1"/>
  <c r="S14" i="48"/>
  <c r="R14" i="48"/>
  <c r="O14" i="48"/>
  <c r="U14" i="48" s="1"/>
  <c r="N14" i="48"/>
  <c r="T14" i="48" s="1"/>
  <c r="S13" i="48"/>
  <c r="R13" i="48"/>
  <c r="O13" i="48"/>
  <c r="U13" i="48" s="1"/>
  <c r="N13" i="48"/>
  <c r="S12" i="48"/>
  <c r="R12" i="48"/>
  <c r="O12" i="48"/>
  <c r="U12" i="48" s="1"/>
  <c r="N12" i="48"/>
  <c r="T12" i="48" s="1"/>
  <c r="S11" i="48"/>
  <c r="R11" i="48"/>
  <c r="O11" i="48"/>
  <c r="U11" i="48" s="1"/>
  <c r="N11" i="48"/>
  <c r="S10" i="48"/>
  <c r="R10" i="48"/>
  <c r="O10" i="48"/>
  <c r="U10" i="48" s="1"/>
  <c r="N10" i="48"/>
  <c r="T10" i="48" s="1"/>
  <c r="S9" i="48"/>
  <c r="R9" i="48"/>
  <c r="O9" i="48"/>
  <c r="N9" i="48"/>
  <c r="I9" i="48"/>
  <c r="H9" i="48"/>
  <c r="NH19" i="67" l="1"/>
  <c r="NF9" i="67"/>
  <c r="NF19" i="67" s="1"/>
  <c r="V97" i="48"/>
  <c r="NN9" i="67"/>
  <c r="NP19" i="67"/>
  <c r="NV20" i="67" s="1"/>
  <c r="NV9" i="67"/>
  <c r="V98" i="48"/>
  <c r="T77" i="48"/>
  <c r="V77" i="48" s="1"/>
  <c r="P77" i="48"/>
  <c r="T88" i="48"/>
  <c r="V88" i="48" s="1"/>
  <c r="P88" i="48"/>
  <c r="V121" i="48"/>
  <c r="P84" i="48"/>
  <c r="P38" i="48"/>
  <c r="V85" i="48"/>
  <c r="T55" i="48"/>
  <c r="J63" i="48"/>
  <c r="P121" i="48"/>
  <c r="V126" i="48"/>
  <c r="J9" i="48"/>
  <c r="J58" i="48"/>
  <c r="P93" i="48"/>
  <c r="P82" i="48"/>
  <c r="V102" i="48"/>
  <c r="J35" i="48"/>
  <c r="P43" i="48"/>
  <c r="P42" i="48"/>
  <c r="T58" i="48"/>
  <c r="J62" i="48"/>
  <c r="T33" i="48"/>
  <c r="P70" i="48"/>
  <c r="V70" i="48" s="1"/>
  <c r="J72" i="48"/>
  <c r="V115" i="48"/>
  <c r="T84" i="48"/>
  <c r="V84" i="48" s="1"/>
  <c r="T42" i="48"/>
  <c r="V42" i="48" s="1"/>
  <c r="P106" i="48"/>
  <c r="V125" i="48"/>
  <c r="V139" i="48"/>
  <c r="U57" i="48"/>
  <c r="T57" i="48"/>
  <c r="P108" i="48"/>
  <c r="P140" i="48"/>
  <c r="P16" i="48"/>
  <c r="V16" i="48" s="1"/>
  <c r="P27" i="48"/>
  <c r="V27" i="48" s="1"/>
  <c r="P113" i="48"/>
  <c r="P25" i="48"/>
  <c r="V25" i="48" s="1"/>
  <c r="P52" i="48"/>
  <c r="T61" i="48"/>
  <c r="P120" i="48"/>
  <c r="P129" i="48"/>
  <c r="V52" i="48"/>
  <c r="U61" i="48"/>
  <c r="T56" i="48"/>
  <c r="T63" i="48"/>
  <c r="U56" i="48"/>
  <c r="J19" i="48"/>
  <c r="T25" i="48"/>
  <c r="P35" i="48"/>
  <c r="P48" i="48"/>
  <c r="J55" i="48"/>
  <c r="V107" i="48"/>
  <c r="U113" i="48"/>
  <c r="V113" i="48" s="1"/>
  <c r="V123" i="48"/>
  <c r="P137" i="48"/>
  <c r="P19" i="48"/>
  <c r="P68" i="48"/>
  <c r="U62" i="48"/>
  <c r="P34" i="48"/>
  <c r="P110" i="48"/>
  <c r="P114" i="48"/>
  <c r="T38" i="48"/>
  <c r="P69" i="48"/>
  <c r="V69" i="48" s="1"/>
  <c r="T72" i="48"/>
  <c r="P101" i="48"/>
  <c r="P125" i="48"/>
  <c r="V132" i="48"/>
  <c r="P138" i="48"/>
  <c r="P28" i="48"/>
  <c r="V28" i="48" s="1"/>
  <c r="T48" i="48"/>
  <c r="V48" i="48" s="1"/>
  <c r="P72" i="48"/>
  <c r="P97" i="48"/>
  <c r="U33" i="48"/>
  <c r="U55" i="48"/>
  <c r="U58" i="48"/>
  <c r="U63" i="48"/>
  <c r="V104" i="48"/>
  <c r="P117" i="48"/>
  <c r="P119" i="48"/>
  <c r="T9" i="48"/>
  <c r="V91" i="48"/>
  <c r="P14" i="48"/>
  <c r="V14" i="48" s="1"/>
  <c r="P23" i="48"/>
  <c r="V23" i="48" s="1"/>
  <c r="P29" i="48"/>
  <c r="V29" i="48" s="1"/>
  <c r="P33" i="48"/>
  <c r="T62" i="48"/>
  <c r="U71" i="48"/>
  <c r="J73" i="48"/>
  <c r="P109" i="48"/>
  <c r="U9" i="48"/>
  <c r="U68" i="48"/>
  <c r="P26" i="48"/>
  <c r="V26" i="48" s="1"/>
  <c r="J34" i="48"/>
  <c r="P64" i="48"/>
  <c r="U73" i="48"/>
  <c r="V81" i="48"/>
  <c r="P107" i="48"/>
  <c r="V96" i="48"/>
  <c r="V128" i="48"/>
  <c r="U16" i="48"/>
  <c r="U27" i="48"/>
  <c r="U31" i="48" s="1"/>
  <c r="U35" i="48"/>
  <c r="V41" i="48"/>
  <c r="T43" i="48"/>
  <c r="V43" i="48" s="1"/>
  <c r="P53" i="48"/>
  <c r="U64" i="48"/>
  <c r="P92" i="48"/>
  <c r="P96" i="48"/>
  <c r="P103" i="48"/>
  <c r="P122" i="48"/>
  <c r="P130" i="48"/>
  <c r="V103" i="48"/>
  <c r="V130" i="48"/>
  <c r="T23" i="48"/>
  <c r="P30" i="48"/>
  <c r="V30" i="48" s="1"/>
  <c r="P39" i="48"/>
  <c r="P44" i="48"/>
  <c r="P46" i="48"/>
  <c r="P73" i="48"/>
  <c r="P79" i="48"/>
  <c r="P81" i="48"/>
  <c r="U82" i="48"/>
  <c r="V82" i="48" s="1"/>
  <c r="V100" i="48"/>
  <c r="V119" i="48"/>
  <c r="P132" i="48"/>
  <c r="P134" i="48"/>
  <c r="V138" i="48"/>
  <c r="P13" i="48"/>
  <c r="V13" i="48" s="1"/>
  <c r="T19" i="48"/>
  <c r="T20" i="48" s="1"/>
  <c r="T35" i="48"/>
  <c r="V50" i="48"/>
  <c r="P55" i="48"/>
  <c r="P58" i="48"/>
  <c r="J74" i="48"/>
  <c r="P83" i="48"/>
  <c r="V87" i="48"/>
  <c r="P98" i="48"/>
  <c r="T114" i="48"/>
  <c r="V114" i="48" s="1"/>
  <c r="T120" i="48"/>
  <c r="V120" i="48" s="1"/>
  <c r="P127" i="48"/>
  <c r="U74" i="48"/>
  <c r="V83" i="48"/>
  <c r="P11" i="48"/>
  <c r="V11" i="48" s="1"/>
  <c r="P50" i="48"/>
  <c r="J57" i="48"/>
  <c r="T74" i="48"/>
  <c r="P85" i="48"/>
  <c r="P91" i="48"/>
  <c r="P95" i="48"/>
  <c r="P102" i="48"/>
  <c r="T109" i="48"/>
  <c r="V109" i="48" s="1"/>
  <c r="P115" i="48"/>
  <c r="T68" i="48"/>
  <c r="P9" i="48"/>
  <c r="T13" i="48"/>
  <c r="U34" i="48"/>
  <c r="V47" i="48"/>
  <c r="P54" i="48"/>
  <c r="P57" i="48"/>
  <c r="U72" i="48"/>
  <c r="T73" i="48"/>
  <c r="P112" i="48"/>
  <c r="P131" i="48"/>
  <c r="V101" i="48"/>
  <c r="P12" i="48"/>
  <c r="V12" i="48" s="1"/>
  <c r="J33" i="48"/>
  <c r="T34" i="48"/>
  <c r="P40" i="48"/>
  <c r="P49" i="48"/>
  <c r="J56" i="48"/>
  <c r="J61" i="48"/>
  <c r="J71" i="48"/>
  <c r="P99" i="48"/>
  <c r="P128" i="48"/>
  <c r="V49" i="48"/>
  <c r="T64" i="48"/>
  <c r="U19" i="48"/>
  <c r="U20" i="48" s="1"/>
  <c r="P56" i="48"/>
  <c r="P61" i="48"/>
  <c r="P71" i="48"/>
  <c r="P86" i="48"/>
  <c r="T93" i="48"/>
  <c r="V93" i="48" s="1"/>
  <c r="V105" i="48"/>
  <c r="T108" i="48"/>
  <c r="V108" i="48" s="1"/>
  <c r="V111" i="48"/>
  <c r="V116" i="48"/>
  <c r="P124" i="48"/>
  <c r="T137" i="48"/>
  <c r="T142" i="48" s="1"/>
  <c r="V54" i="48"/>
  <c r="V94" i="48"/>
  <c r="V134" i="48"/>
  <c r="V122" i="48"/>
  <c r="V39" i="48"/>
  <c r="V40" i="48"/>
  <c r="V44" i="48"/>
  <c r="V80" i="48"/>
  <c r="V133" i="48"/>
  <c r="V141" i="48"/>
  <c r="V51" i="48"/>
  <c r="V118" i="48"/>
  <c r="T11" i="48"/>
  <c r="T86" i="48"/>
  <c r="V86" i="48" s="1"/>
  <c r="V92" i="48"/>
  <c r="P123" i="48"/>
  <c r="P139" i="48"/>
  <c r="P10" i="48"/>
  <c r="V10" i="48" s="1"/>
  <c r="P22" i="48"/>
  <c r="V22" i="48" s="1"/>
  <c r="T30" i="48"/>
  <c r="P45" i="48"/>
  <c r="T46" i="48"/>
  <c r="V46" i="48" s="1"/>
  <c r="J64" i="48"/>
  <c r="J68" i="48"/>
  <c r="T70" i="48"/>
  <c r="T71" i="48"/>
  <c r="P74" i="48"/>
  <c r="P78" i="48"/>
  <c r="T79" i="48"/>
  <c r="P94" i="48"/>
  <c r="T99" i="48"/>
  <c r="V99" i="48" s="1"/>
  <c r="P105" i="48"/>
  <c r="T110" i="48"/>
  <c r="V110" i="48" s="1"/>
  <c r="P116" i="48"/>
  <c r="T117" i="48"/>
  <c r="V117" i="48" s="1"/>
  <c r="T124" i="48"/>
  <c r="V124" i="48" s="1"/>
  <c r="P126" i="48"/>
  <c r="U131" i="48"/>
  <c r="V131" i="48" s="1"/>
  <c r="P133" i="48"/>
  <c r="U140" i="48"/>
  <c r="U142" i="48" s="1"/>
  <c r="T95" i="48"/>
  <c r="V95" i="48" s="1"/>
  <c r="T106" i="48"/>
  <c r="V106" i="48" s="1"/>
  <c r="T127" i="48"/>
  <c r="V127" i="48" s="1"/>
  <c r="P15" i="48"/>
  <c r="V15" i="48" s="1"/>
  <c r="P24" i="48"/>
  <c r="V24" i="48" s="1"/>
  <c r="V53" i="48"/>
  <c r="P141" i="48"/>
  <c r="P41" i="48"/>
  <c r="P51" i="48"/>
  <c r="P63" i="48"/>
  <c r="P80" i="48"/>
  <c r="P87" i="48"/>
  <c r="P104" i="48"/>
  <c r="P118" i="48"/>
  <c r="V45" i="48"/>
  <c r="P47" i="48"/>
  <c r="P62" i="48"/>
  <c r="P100" i="48"/>
  <c r="P111" i="48"/>
  <c r="V112" i="48"/>
  <c r="V129" i="48"/>
  <c r="V78" i="48"/>
  <c r="V31" i="48" l="1"/>
  <c r="T17" i="48"/>
  <c r="T31" i="48"/>
  <c r="U66" i="48"/>
  <c r="T66" i="48"/>
  <c r="NL9" i="67"/>
  <c r="NL19" i="67" s="1"/>
  <c r="NR20" i="67" s="1"/>
  <c r="NN19" i="67"/>
  <c r="NT20" i="67" s="1"/>
  <c r="U17" i="48"/>
  <c r="U59" i="48"/>
  <c r="V135" i="48"/>
  <c r="U36" i="48"/>
  <c r="T36" i="48"/>
  <c r="NT9" i="67"/>
  <c r="NV19" i="67"/>
  <c r="NV45" i="67" s="1"/>
  <c r="NV47" i="67" s="1"/>
  <c r="V38" i="48"/>
  <c r="T59" i="48"/>
  <c r="V55" i="48"/>
  <c r="V137" i="48"/>
  <c r="V68" i="48"/>
  <c r="V62" i="48"/>
  <c r="V58" i="48"/>
  <c r="U89" i="48"/>
  <c r="V19" i="48"/>
  <c r="V20" i="48" s="1"/>
  <c r="V61" i="48"/>
  <c r="V63" i="48"/>
  <c r="V9" i="48"/>
  <c r="V17" i="48" s="1"/>
  <c r="V33" i="48"/>
  <c r="V56" i="48"/>
  <c r="V57" i="48"/>
  <c r="V72" i="48"/>
  <c r="V73" i="48"/>
  <c r="V71" i="48"/>
  <c r="U75" i="48"/>
  <c r="V74" i="48"/>
  <c r="V35" i="48"/>
  <c r="V64" i="48"/>
  <c r="T75" i="48"/>
  <c r="V34" i="48"/>
  <c r="T89" i="48"/>
  <c r="V140" i="48"/>
  <c r="U135" i="48"/>
  <c r="V79" i="48"/>
  <c r="V89" i="48" s="1"/>
  <c r="T135" i="48"/>
  <c r="T143" i="48" l="1"/>
  <c r="V142" i="48"/>
  <c r="U143" i="48"/>
  <c r="V36" i="48"/>
  <c r="NR9" i="67"/>
  <c r="NR19" i="67" s="1"/>
  <c r="NR45" i="67" s="1"/>
  <c r="NR47" i="67" s="1"/>
  <c r="NT19" i="67"/>
  <c r="NT45" i="67" s="1"/>
  <c r="NT47" i="67" s="1"/>
  <c r="V66" i="48"/>
  <c r="V59" i="48"/>
  <c r="V75" i="48"/>
  <c r="V168" i="45"/>
  <c r="T168" i="45"/>
  <c r="R168" i="45"/>
  <c r="P168" i="45"/>
  <c r="V167" i="45"/>
  <c r="T167" i="45"/>
  <c r="R167" i="45"/>
  <c r="P167" i="45"/>
  <c r="V166" i="45"/>
  <c r="T166" i="45"/>
  <c r="R166" i="45"/>
  <c r="P166" i="45"/>
  <c r="V165" i="45"/>
  <c r="T165" i="45"/>
  <c r="R165" i="45"/>
  <c r="P165" i="45"/>
  <c r="V164" i="45"/>
  <c r="T164" i="45"/>
  <c r="R164" i="45"/>
  <c r="P164" i="45"/>
  <c r="V163" i="45"/>
  <c r="T163" i="45"/>
  <c r="R163" i="45"/>
  <c r="P163" i="45"/>
  <c r="V162" i="45"/>
  <c r="T162" i="45"/>
  <c r="R162" i="45"/>
  <c r="P162" i="45"/>
  <c r="V161" i="45"/>
  <c r="T161" i="45"/>
  <c r="R161" i="45"/>
  <c r="P161" i="45"/>
  <c r="V160" i="45"/>
  <c r="T160" i="45"/>
  <c r="R160" i="45"/>
  <c r="P160" i="45"/>
  <c r="V159" i="45"/>
  <c r="T159" i="45"/>
  <c r="R159" i="45"/>
  <c r="P159" i="45"/>
  <c r="V158" i="45"/>
  <c r="T158" i="45"/>
  <c r="R158" i="45"/>
  <c r="P158" i="45"/>
  <c r="V157" i="45"/>
  <c r="T157" i="45"/>
  <c r="R157" i="45"/>
  <c r="P157" i="45"/>
  <c r="V156" i="45"/>
  <c r="T156" i="45"/>
  <c r="R156" i="45"/>
  <c r="P156" i="45"/>
  <c r="V155" i="45"/>
  <c r="T155" i="45"/>
  <c r="R155" i="45"/>
  <c r="P155" i="45"/>
  <c r="V154" i="45"/>
  <c r="T154" i="45"/>
  <c r="R154" i="45"/>
  <c r="P154" i="45"/>
  <c r="V152" i="45"/>
  <c r="T152" i="45"/>
  <c r="R152" i="45"/>
  <c r="P152" i="45"/>
  <c r="V151" i="45"/>
  <c r="T151" i="45"/>
  <c r="R151" i="45"/>
  <c r="P151" i="45"/>
  <c r="V150" i="45"/>
  <c r="T150" i="45"/>
  <c r="R150" i="45"/>
  <c r="P150" i="45"/>
  <c r="V149" i="45"/>
  <c r="T149" i="45"/>
  <c r="R149" i="45"/>
  <c r="P149" i="45"/>
  <c r="V148" i="45"/>
  <c r="T148" i="45"/>
  <c r="R148" i="45"/>
  <c r="P148" i="45"/>
  <c r="V147" i="45"/>
  <c r="T147" i="45"/>
  <c r="R147" i="45"/>
  <c r="P147" i="45"/>
  <c r="V146" i="45"/>
  <c r="T146" i="45"/>
  <c r="R146" i="45"/>
  <c r="P146" i="45"/>
  <c r="V145" i="45"/>
  <c r="T145" i="45"/>
  <c r="R145" i="45"/>
  <c r="P145" i="45"/>
  <c r="V144" i="45"/>
  <c r="T144" i="45"/>
  <c r="R144" i="45"/>
  <c r="P144" i="45"/>
  <c r="V143" i="45"/>
  <c r="T143" i="45"/>
  <c r="R143" i="45"/>
  <c r="P143" i="45"/>
  <c r="V142" i="45"/>
  <c r="T142" i="45"/>
  <c r="R142" i="45"/>
  <c r="P142" i="45"/>
  <c r="V141" i="45"/>
  <c r="T141" i="45"/>
  <c r="R141" i="45"/>
  <c r="P141" i="45"/>
  <c r="V140" i="45"/>
  <c r="T140" i="45"/>
  <c r="R140" i="45"/>
  <c r="P140" i="45"/>
  <c r="V139" i="45"/>
  <c r="T139" i="45"/>
  <c r="R139" i="45"/>
  <c r="P139" i="45"/>
  <c r="V138" i="45"/>
  <c r="T138" i="45"/>
  <c r="R138" i="45"/>
  <c r="P138" i="45"/>
  <c r="V137" i="45"/>
  <c r="T137" i="45"/>
  <c r="R137" i="45"/>
  <c r="P137" i="45"/>
  <c r="V136" i="45"/>
  <c r="T136" i="45"/>
  <c r="R136" i="45"/>
  <c r="P136" i="45"/>
  <c r="V135" i="45"/>
  <c r="T135" i="45"/>
  <c r="R135" i="45"/>
  <c r="P135" i="45"/>
  <c r="V134" i="45"/>
  <c r="T134" i="45"/>
  <c r="R134" i="45"/>
  <c r="P134" i="45"/>
  <c r="V133" i="45"/>
  <c r="T133" i="45"/>
  <c r="R133" i="45"/>
  <c r="P133" i="45"/>
  <c r="V132" i="45"/>
  <c r="T132" i="45"/>
  <c r="R132" i="45"/>
  <c r="P132" i="45"/>
  <c r="V131" i="45"/>
  <c r="T131" i="45"/>
  <c r="R131" i="45"/>
  <c r="P131" i="45"/>
  <c r="V130" i="45"/>
  <c r="T130" i="45"/>
  <c r="R130" i="45"/>
  <c r="P130" i="45"/>
  <c r="V129" i="45"/>
  <c r="T129" i="45"/>
  <c r="R129" i="45"/>
  <c r="P129" i="45"/>
  <c r="V128" i="45"/>
  <c r="T128" i="45"/>
  <c r="R128" i="45"/>
  <c r="P128" i="45"/>
  <c r="V127" i="45"/>
  <c r="T127" i="45"/>
  <c r="R127" i="45"/>
  <c r="P127" i="45"/>
  <c r="V126" i="45"/>
  <c r="T126" i="45"/>
  <c r="R126" i="45"/>
  <c r="P126" i="45"/>
  <c r="V125" i="45"/>
  <c r="T125" i="45"/>
  <c r="R125" i="45"/>
  <c r="P125" i="45"/>
  <c r="V124" i="45"/>
  <c r="T124" i="45"/>
  <c r="R124" i="45"/>
  <c r="P124" i="45"/>
  <c r="V123" i="45"/>
  <c r="T123" i="45"/>
  <c r="R123" i="45"/>
  <c r="P123" i="45"/>
  <c r="V122" i="45"/>
  <c r="T122" i="45"/>
  <c r="R122" i="45"/>
  <c r="P122" i="45"/>
  <c r="V121" i="45"/>
  <c r="T121" i="45"/>
  <c r="R121" i="45"/>
  <c r="P121" i="45"/>
  <c r="V120" i="45"/>
  <c r="T120" i="45"/>
  <c r="R120" i="45"/>
  <c r="P120" i="45"/>
  <c r="V119" i="45"/>
  <c r="T119" i="45"/>
  <c r="R119" i="45"/>
  <c r="P119" i="45"/>
  <c r="V118" i="45"/>
  <c r="T118" i="45"/>
  <c r="R118" i="45"/>
  <c r="P118" i="45"/>
  <c r="V117" i="45"/>
  <c r="T117" i="45"/>
  <c r="R117" i="45"/>
  <c r="P117" i="45"/>
  <c r="V116" i="45"/>
  <c r="T116" i="45"/>
  <c r="R116" i="45"/>
  <c r="P116" i="45"/>
  <c r="V115" i="45"/>
  <c r="T115" i="45"/>
  <c r="R115" i="45"/>
  <c r="P115" i="45"/>
  <c r="V114" i="45"/>
  <c r="T114" i="45"/>
  <c r="R114" i="45"/>
  <c r="P114" i="45"/>
  <c r="V113" i="45"/>
  <c r="T113" i="45"/>
  <c r="R113" i="45"/>
  <c r="P113" i="45"/>
  <c r="V112" i="45"/>
  <c r="T112" i="45"/>
  <c r="R112" i="45"/>
  <c r="P112" i="45"/>
  <c r="V111" i="45"/>
  <c r="T111" i="45"/>
  <c r="R111" i="45"/>
  <c r="P111" i="45"/>
  <c r="V110" i="45"/>
  <c r="T110" i="45"/>
  <c r="R110" i="45"/>
  <c r="P110" i="45"/>
  <c r="V109" i="45"/>
  <c r="T109" i="45"/>
  <c r="R109" i="45"/>
  <c r="P109" i="45"/>
  <c r="V108" i="45"/>
  <c r="T108" i="45"/>
  <c r="R108" i="45"/>
  <c r="P108" i="45"/>
  <c r="V107" i="45"/>
  <c r="T107" i="45"/>
  <c r="R107" i="45"/>
  <c r="P107" i="45"/>
  <c r="V106" i="45"/>
  <c r="T106" i="45"/>
  <c r="R106" i="45"/>
  <c r="P106" i="45"/>
  <c r="V105" i="45"/>
  <c r="T105" i="45"/>
  <c r="R105" i="45"/>
  <c r="P105" i="45"/>
  <c r="V104" i="45"/>
  <c r="T104" i="45"/>
  <c r="R104" i="45"/>
  <c r="P104" i="45"/>
  <c r="V103" i="45"/>
  <c r="T103" i="45"/>
  <c r="R103" i="45"/>
  <c r="P103" i="45"/>
  <c r="V102" i="45"/>
  <c r="T102" i="45"/>
  <c r="R102" i="45"/>
  <c r="P102" i="45"/>
  <c r="V101" i="45"/>
  <c r="T101" i="45"/>
  <c r="R101" i="45"/>
  <c r="P101" i="45"/>
  <c r="V100" i="45"/>
  <c r="T100" i="45"/>
  <c r="R100" i="45"/>
  <c r="P100" i="45"/>
  <c r="V99" i="45"/>
  <c r="T99" i="45"/>
  <c r="R99" i="45"/>
  <c r="P99" i="45"/>
  <c r="V98" i="45"/>
  <c r="T98" i="45"/>
  <c r="R98" i="45"/>
  <c r="P98" i="45"/>
  <c r="V97" i="45"/>
  <c r="T97" i="45"/>
  <c r="R97" i="45"/>
  <c r="P97" i="45"/>
  <c r="V96" i="45"/>
  <c r="T96" i="45"/>
  <c r="R96" i="45"/>
  <c r="P96" i="45"/>
  <c r="V95" i="45"/>
  <c r="T95" i="45"/>
  <c r="R95" i="45"/>
  <c r="P95" i="45"/>
  <c r="V94" i="45"/>
  <c r="T94" i="45"/>
  <c r="R94" i="45"/>
  <c r="P94" i="45"/>
  <c r="V93" i="45"/>
  <c r="T93" i="45"/>
  <c r="R93" i="45"/>
  <c r="P93" i="45"/>
  <c r="V92" i="45"/>
  <c r="T92" i="45"/>
  <c r="R92" i="45"/>
  <c r="P92" i="45"/>
  <c r="V91" i="45"/>
  <c r="T91" i="45"/>
  <c r="R91" i="45"/>
  <c r="P91" i="45"/>
  <c r="V90" i="45"/>
  <c r="T90" i="45"/>
  <c r="R90" i="45"/>
  <c r="P90" i="45"/>
  <c r="V89" i="45"/>
  <c r="T89" i="45"/>
  <c r="R89" i="45"/>
  <c r="P89" i="45"/>
  <c r="V88" i="45"/>
  <c r="T88" i="45"/>
  <c r="R88" i="45"/>
  <c r="P88" i="45"/>
  <c r="V87" i="45"/>
  <c r="T87" i="45"/>
  <c r="R87" i="45"/>
  <c r="P87" i="45"/>
  <c r="V86" i="45"/>
  <c r="T86" i="45"/>
  <c r="R86" i="45"/>
  <c r="P86" i="45"/>
  <c r="V85" i="45"/>
  <c r="T85" i="45"/>
  <c r="R85" i="45"/>
  <c r="P85" i="45"/>
  <c r="V84" i="45"/>
  <c r="T84" i="45"/>
  <c r="R84" i="45"/>
  <c r="P84" i="45"/>
  <c r="V83" i="45"/>
  <c r="T83" i="45"/>
  <c r="R83" i="45"/>
  <c r="P83" i="45"/>
  <c r="V82" i="45"/>
  <c r="T82" i="45"/>
  <c r="R82" i="45"/>
  <c r="P82" i="45"/>
  <c r="V81" i="45"/>
  <c r="T81" i="45"/>
  <c r="R81" i="45"/>
  <c r="P81" i="45"/>
  <c r="V80" i="45"/>
  <c r="T80" i="45"/>
  <c r="R80" i="45"/>
  <c r="P80" i="45"/>
  <c r="V79" i="45"/>
  <c r="T79" i="45"/>
  <c r="R79" i="45"/>
  <c r="P79" i="45"/>
  <c r="V78" i="45"/>
  <c r="T78" i="45"/>
  <c r="R78" i="45"/>
  <c r="P78" i="45"/>
  <c r="V77" i="45"/>
  <c r="T77" i="45"/>
  <c r="R77" i="45"/>
  <c r="P77" i="45"/>
  <c r="V76" i="45"/>
  <c r="T76" i="45"/>
  <c r="R76" i="45"/>
  <c r="P76" i="45"/>
  <c r="V75" i="45"/>
  <c r="T75" i="45"/>
  <c r="R75" i="45"/>
  <c r="P75" i="45"/>
  <c r="V74" i="45"/>
  <c r="T74" i="45"/>
  <c r="R74" i="45"/>
  <c r="P74" i="45"/>
  <c r="V73" i="45"/>
  <c r="T73" i="45"/>
  <c r="R73" i="45"/>
  <c r="P73" i="45"/>
  <c r="V72" i="45"/>
  <c r="T72" i="45"/>
  <c r="R72" i="45"/>
  <c r="P72" i="45"/>
  <c r="V71" i="45"/>
  <c r="T71" i="45"/>
  <c r="R71" i="45"/>
  <c r="P71" i="45"/>
  <c r="V70" i="45"/>
  <c r="T70" i="45"/>
  <c r="R70" i="45"/>
  <c r="P70" i="45"/>
  <c r="V69" i="45"/>
  <c r="T69" i="45"/>
  <c r="R69" i="45"/>
  <c r="P69" i="45"/>
  <c r="V68" i="45"/>
  <c r="T68" i="45"/>
  <c r="R68" i="45"/>
  <c r="P68" i="45"/>
  <c r="V67" i="45"/>
  <c r="T67" i="45"/>
  <c r="R67" i="45"/>
  <c r="P67" i="45"/>
  <c r="V66" i="45"/>
  <c r="T66" i="45"/>
  <c r="R66" i="45"/>
  <c r="P66" i="45"/>
  <c r="V65" i="45"/>
  <c r="T65" i="45"/>
  <c r="R65" i="45"/>
  <c r="P65" i="45"/>
  <c r="V64" i="45"/>
  <c r="T64" i="45"/>
  <c r="R64" i="45"/>
  <c r="P64" i="45"/>
  <c r="V63" i="45"/>
  <c r="T63" i="45"/>
  <c r="R63" i="45"/>
  <c r="P63" i="45"/>
  <c r="V62" i="45"/>
  <c r="T62" i="45"/>
  <c r="R62" i="45"/>
  <c r="P62" i="45"/>
  <c r="V61" i="45"/>
  <c r="T61" i="45"/>
  <c r="R61" i="45"/>
  <c r="P61" i="45"/>
  <c r="V60" i="45"/>
  <c r="T60" i="45"/>
  <c r="R60" i="45"/>
  <c r="P60" i="45"/>
  <c r="V59" i="45"/>
  <c r="T59" i="45"/>
  <c r="R59" i="45"/>
  <c r="P59" i="45"/>
  <c r="V58" i="45"/>
  <c r="T58" i="45"/>
  <c r="R58" i="45"/>
  <c r="P58" i="45"/>
  <c r="V57" i="45"/>
  <c r="T57" i="45"/>
  <c r="R57" i="45"/>
  <c r="P57" i="45"/>
  <c r="V56" i="45"/>
  <c r="T56" i="45"/>
  <c r="R56" i="45"/>
  <c r="P56" i="45"/>
  <c r="V55" i="45"/>
  <c r="T55" i="45"/>
  <c r="R55" i="45"/>
  <c r="P55" i="45"/>
  <c r="V54" i="45"/>
  <c r="T54" i="45"/>
  <c r="R54" i="45"/>
  <c r="P54" i="45"/>
  <c r="V53" i="45"/>
  <c r="T53" i="45"/>
  <c r="R53" i="45"/>
  <c r="P53" i="45"/>
  <c r="V52" i="45"/>
  <c r="T52" i="45"/>
  <c r="R52" i="45"/>
  <c r="P52" i="45"/>
  <c r="V51" i="45"/>
  <c r="T51" i="45"/>
  <c r="R51" i="45"/>
  <c r="P51" i="45"/>
  <c r="V50" i="45"/>
  <c r="T50" i="45"/>
  <c r="R50" i="45"/>
  <c r="P50" i="45"/>
  <c r="V49" i="45"/>
  <c r="T49" i="45"/>
  <c r="R49" i="45"/>
  <c r="P49" i="45"/>
  <c r="V48" i="45"/>
  <c r="T48" i="45"/>
  <c r="R48" i="45"/>
  <c r="P48" i="45"/>
  <c r="V47" i="45"/>
  <c r="T47" i="45"/>
  <c r="R47" i="45"/>
  <c r="P47" i="45"/>
  <c r="V46" i="45"/>
  <c r="T46" i="45"/>
  <c r="R46" i="45"/>
  <c r="P46" i="45"/>
  <c r="V45" i="45"/>
  <c r="T45" i="45"/>
  <c r="R45" i="45"/>
  <c r="P45" i="45"/>
  <c r="V44" i="45"/>
  <c r="T44" i="45"/>
  <c r="R44" i="45"/>
  <c r="P44" i="45"/>
  <c r="V43" i="45"/>
  <c r="T43" i="45"/>
  <c r="R43" i="45"/>
  <c r="P43" i="45"/>
  <c r="V42" i="45"/>
  <c r="T42" i="45"/>
  <c r="R42" i="45"/>
  <c r="P42" i="45"/>
  <c r="V41" i="45"/>
  <c r="T41" i="45"/>
  <c r="R41" i="45"/>
  <c r="P41" i="45"/>
  <c r="V40" i="45"/>
  <c r="T40" i="45"/>
  <c r="R40" i="45"/>
  <c r="P40" i="45"/>
  <c r="V39" i="45"/>
  <c r="T39" i="45"/>
  <c r="R39" i="45"/>
  <c r="P39" i="45"/>
  <c r="V38" i="45"/>
  <c r="T38" i="45"/>
  <c r="R38" i="45"/>
  <c r="V37" i="45"/>
  <c r="T37" i="45"/>
  <c r="R37" i="45"/>
  <c r="V36" i="45"/>
  <c r="T36" i="45"/>
  <c r="R36" i="45"/>
  <c r="P36" i="45"/>
  <c r="V35" i="45"/>
  <c r="T35" i="45"/>
  <c r="R35" i="45"/>
  <c r="P35" i="45"/>
  <c r="V34" i="45"/>
  <c r="T34" i="45"/>
  <c r="R34" i="45"/>
  <c r="P34" i="45"/>
  <c r="V33" i="45"/>
  <c r="T33" i="45"/>
  <c r="R33" i="45"/>
  <c r="P33" i="45"/>
  <c r="V32" i="45"/>
  <c r="T32" i="45"/>
  <c r="R32" i="45"/>
  <c r="P32" i="45"/>
  <c r="V31" i="45"/>
  <c r="T31" i="45"/>
  <c r="R31" i="45"/>
  <c r="P31" i="45"/>
  <c r="V30" i="45"/>
  <c r="T30" i="45"/>
  <c r="R30" i="45"/>
  <c r="P30" i="45"/>
  <c r="V29" i="45"/>
  <c r="T29" i="45"/>
  <c r="R29" i="45"/>
  <c r="P29" i="45"/>
  <c r="V28" i="45"/>
  <c r="T28" i="45"/>
  <c r="R28" i="45"/>
  <c r="P28" i="45"/>
  <c r="V27" i="45"/>
  <c r="T27" i="45"/>
  <c r="R27" i="45"/>
  <c r="P27" i="45"/>
  <c r="V26" i="45"/>
  <c r="T26" i="45"/>
  <c r="R26" i="45"/>
  <c r="P26" i="45"/>
  <c r="V25" i="45"/>
  <c r="T25" i="45"/>
  <c r="R25" i="45"/>
  <c r="P25" i="45"/>
  <c r="V24" i="45"/>
  <c r="T24" i="45"/>
  <c r="R24" i="45"/>
  <c r="P24" i="45"/>
  <c r="V23" i="45"/>
  <c r="T23" i="45"/>
  <c r="R23" i="45"/>
  <c r="P23" i="45"/>
  <c r="V22" i="45"/>
  <c r="T22" i="45"/>
  <c r="R22" i="45"/>
  <c r="P22" i="45"/>
  <c r="V21" i="45"/>
  <c r="T21" i="45"/>
  <c r="R21" i="45"/>
  <c r="P21" i="45"/>
  <c r="V20" i="45"/>
  <c r="T20" i="45"/>
  <c r="R20" i="45"/>
  <c r="P20" i="45"/>
  <c r="V19" i="45"/>
  <c r="T19" i="45"/>
  <c r="R19" i="45"/>
  <c r="P19" i="45"/>
  <c r="V18" i="45"/>
  <c r="T18" i="45"/>
  <c r="R18" i="45"/>
  <c r="P18" i="45"/>
  <c r="V17" i="45"/>
  <c r="T17" i="45"/>
  <c r="R17" i="45"/>
  <c r="P17" i="45"/>
  <c r="V16" i="45"/>
  <c r="T16" i="45"/>
  <c r="R16" i="45"/>
  <c r="P16" i="45"/>
  <c r="V15" i="45"/>
  <c r="T15" i="45"/>
  <c r="R15" i="45"/>
  <c r="P15" i="45"/>
  <c r="V14" i="45"/>
  <c r="T14" i="45"/>
  <c r="R14" i="45"/>
  <c r="P14" i="45"/>
  <c r="V13" i="45"/>
  <c r="T13" i="45"/>
  <c r="R13" i="45"/>
  <c r="E30" i="45"/>
  <c r="W30" i="45"/>
  <c r="V143" i="48" l="1"/>
  <c r="P169" i="45"/>
  <c r="E12" i="45"/>
  <c r="G12" i="45" s="1"/>
  <c r="I12" i="45"/>
  <c r="AA12" i="45" s="1"/>
  <c r="K12" i="45"/>
  <c r="AB12" i="45" s="1"/>
  <c r="M12" i="45"/>
  <c r="E13" i="45"/>
  <c r="G13" i="45" s="1"/>
  <c r="I13" i="45"/>
  <c r="AA13" i="45" s="1"/>
  <c r="K13" i="45"/>
  <c r="M13" i="45"/>
  <c r="E14" i="45"/>
  <c r="G14" i="45" s="1"/>
  <c r="I14" i="45"/>
  <c r="AA14" i="45" s="1"/>
  <c r="K14" i="45"/>
  <c r="M14" i="45"/>
  <c r="E15" i="45"/>
  <c r="G15" i="45" s="1"/>
  <c r="I15" i="45"/>
  <c r="AA15" i="45" s="1"/>
  <c r="K15" i="45"/>
  <c r="M15" i="45"/>
  <c r="E16" i="45"/>
  <c r="G16" i="45" s="1"/>
  <c r="I16" i="45"/>
  <c r="AA16" i="45" s="1"/>
  <c r="K16" i="45"/>
  <c r="M16" i="45"/>
  <c r="G17" i="45"/>
  <c r="I17" i="45"/>
  <c r="AA17" i="45" s="1"/>
  <c r="K17" i="45"/>
  <c r="M17" i="45"/>
  <c r="E18" i="45"/>
  <c r="G18" i="45" s="1"/>
  <c r="I18" i="45"/>
  <c r="AA18" i="45" s="1"/>
  <c r="K18" i="45"/>
  <c r="M18" i="45"/>
  <c r="E19" i="45"/>
  <c r="G19" i="45" s="1"/>
  <c r="I19" i="45"/>
  <c r="AA19" i="45" s="1"/>
  <c r="K19" i="45"/>
  <c r="M19" i="45"/>
  <c r="E20" i="45"/>
  <c r="G20" i="45" s="1"/>
  <c r="I20" i="45"/>
  <c r="AA20" i="45" s="1"/>
  <c r="K20" i="45"/>
  <c r="M20" i="45"/>
  <c r="E21" i="45"/>
  <c r="G21" i="45" s="1"/>
  <c r="I21" i="45"/>
  <c r="AA21" i="45" s="1"/>
  <c r="K21" i="45"/>
  <c r="M21" i="45"/>
  <c r="E22" i="45"/>
  <c r="G22" i="45" s="1"/>
  <c r="I22" i="45"/>
  <c r="AA22" i="45" s="1"/>
  <c r="K22" i="45"/>
  <c r="M22" i="45"/>
  <c r="E23" i="45"/>
  <c r="G23" i="45" s="1"/>
  <c r="I23" i="45"/>
  <c r="AA23" i="45" s="1"/>
  <c r="K23" i="45"/>
  <c r="M23" i="45"/>
  <c r="E24" i="45"/>
  <c r="G24" i="45" s="1"/>
  <c r="I24" i="45"/>
  <c r="AA24" i="45" s="1"/>
  <c r="K24" i="45"/>
  <c r="M24" i="45"/>
  <c r="E25" i="45"/>
  <c r="G25" i="45" s="1"/>
  <c r="I25" i="45"/>
  <c r="AA25" i="45" s="1"/>
  <c r="K25" i="45"/>
  <c r="M25" i="45"/>
  <c r="E26" i="45"/>
  <c r="G26" i="45" s="1"/>
  <c r="I26" i="45"/>
  <c r="AA26" i="45" s="1"/>
  <c r="K26" i="45"/>
  <c r="M26" i="45"/>
  <c r="E27" i="45"/>
  <c r="G27" i="45" s="1"/>
  <c r="I27" i="45"/>
  <c r="AA27" i="45" s="1"/>
  <c r="K27" i="45"/>
  <c r="M27" i="45"/>
  <c r="E28" i="45"/>
  <c r="G28" i="45" s="1"/>
  <c r="I28" i="45"/>
  <c r="AA28" i="45" s="1"/>
  <c r="K28" i="45"/>
  <c r="M28" i="45"/>
  <c r="E29" i="45"/>
  <c r="G29" i="45" s="1"/>
  <c r="I29" i="45"/>
  <c r="AA29" i="45" s="1"/>
  <c r="K29" i="45"/>
  <c r="M29" i="45"/>
  <c r="G30" i="45"/>
  <c r="I30" i="45"/>
  <c r="AA30" i="45" s="1"/>
  <c r="K30" i="45"/>
  <c r="M30" i="45"/>
  <c r="E31" i="45"/>
  <c r="G31" i="45" s="1"/>
  <c r="I31" i="45"/>
  <c r="AA31" i="45" s="1"/>
  <c r="K31" i="45"/>
  <c r="M31" i="45"/>
  <c r="E32" i="45"/>
  <c r="G32" i="45" s="1"/>
  <c r="I32" i="45"/>
  <c r="AA32" i="45" s="1"/>
  <c r="K32" i="45"/>
  <c r="M32" i="45"/>
  <c r="E33" i="45"/>
  <c r="G33" i="45" s="1"/>
  <c r="I33" i="45"/>
  <c r="AA33" i="45" s="1"/>
  <c r="K33" i="45"/>
  <c r="M33" i="45"/>
  <c r="E34" i="45"/>
  <c r="G34" i="45" s="1"/>
  <c r="I34" i="45"/>
  <c r="AA34" i="45" s="1"/>
  <c r="K34" i="45"/>
  <c r="M34" i="45"/>
  <c r="E35" i="45"/>
  <c r="G35" i="45" s="1"/>
  <c r="I35" i="45"/>
  <c r="AA35" i="45" s="1"/>
  <c r="K35" i="45"/>
  <c r="M35" i="45"/>
  <c r="E36" i="45"/>
  <c r="G36" i="45" s="1"/>
  <c r="I36" i="45"/>
  <c r="AA36" i="45" s="1"/>
  <c r="K36" i="45"/>
  <c r="M36" i="45"/>
  <c r="E37" i="45"/>
  <c r="G37" i="45" s="1"/>
  <c r="I37" i="45"/>
  <c r="AA37" i="45" s="1"/>
  <c r="K37" i="45"/>
  <c r="M37" i="45"/>
  <c r="E38" i="45"/>
  <c r="G38" i="45" s="1"/>
  <c r="I38" i="45"/>
  <c r="AA38" i="45" s="1"/>
  <c r="K38" i="45"/>
  <c r="M38" i="45"/>
  <c r="E39" i="45"/>
  <c r="G39" i="45" s="1"/>
  <c r="I39" i="45"/>
  <c r="AA39" i="45" s="1"/>
  <c r="K39" i="45"/>
  <c r="M39" i="45"/>
  <c r="E40" i="45"/>
  <c r="G40" i="45" s="1"/>
  <c r="I40" i="45"/>
  <c r="AA40" i="45" s="1"/>
  <c r="K40" i="45"/>
  <c r="M40" i="45"/>
  <c r="E41" i="45"/>
  <c r="G41" i="45" s="1"/>
  <c r="I41" i="45"/>
  <c r="AA41" i="45" s="1"/>
  <c r="K41" i="45"/>
  <c r="M41" i="45"/>
  <c r="E42" i="45"/>
  <c r="G42" i="45" s="1"/>
  <c r="I42" i="45"/>
  <c r="AA42" i="45" s="1"/>
  <c r="K42" i="45"/>
  <c r="M42" i="45"/>
  <c r="E43" i="45"/>
  <c r="G43" i="45" s="1"/>
  <c r="I43" i="45"/>
  <c r="AA43" i="45" s="1"/>
  <c r="K43" i="45"/>
  <c r="M43" i="45"/>
  <c r="E44" i="45"/>
  <c r="G44" i="45" s="1"/>
  <c r="I44" i="45"/>
  <c r="AA44" i="45" s="1"/>
  <c r="K44" i="45"/>
  <c r="M44" i="45"/>
  <c r="E45" i="45"/>
  <c r="G45" i="45" s="1"/>
  <c r="I45" i="45"/>
  <c r="AA45" i="45" s="1"/>
  <c r="K45" i="45"/>
  <c r="M45" i="45"/>
  <c r="E46" i="45"/>
  <c r="G46" i="45" s="1"/>
  <c r="I46" i="45"/>
  <c r="AA46" i="45" s="1"/>
  <c r="K46" i="45"/>
  <c r="M46" i="45"/>
  <c r="E47" i="45"/>
  <c r="G47" i="45" s="1"/>
  <c r="I47" i="45"/>
  <c r="AA47" i="45" s="1"/>
  <c r="K47" i="45"/>
  <c r="M47" i="45"/>
  <c r="E48" i="45"/>
  <c r="G48" i="45" s="1"/>
  <c r="I48" i="45"/>
  <c r="AA48" i="45" s="1"/>
  <c r="K48" i="45"/>
  <c r="M48" i="45"/>
  <c r="E49" i="45"/>
  <c r="G49" i="45" s="1"/>
  <c r="I49" i="45"/>
  <c r="AA49" i="45" s="1"/>
  <c r="K49" i="45"/>
  <c r="M49" i="45"/>
  <c r="E50" i="45"/>
  <c r="G50" i="45" s="1"/>
  <c r="I50" i="45"/>
  <c r="AA50" i="45" s="1"/>
  <c r="K50" i="45"/>
  <c r="M50" i="45"/>
  <c r="E51" i="45"/>
  <c r="G51" i="45" s="1"/>
  <c r="I51" i="45"/>
  <c r="AA51" i="45" s="1"/>
  <c r="K51" i="45"/>
  <c r="M51" i="45"/>
  <c r="E52" i="45"/>
  <c r="G52" i="45" s="1"/>
  <c r="I52" i="45"/>
  <c r="AA52" i="45" s="1"/>
  <c r="K52" i="45"/>
  <c r="M52" i="45"/>
  <c r="E53" i="45"/>
  <c r="G53" i="45" s="1"/>
  <c r="I53" i="45"/>
  <c r="AA53" i="45" s="1"/>
  <c r="K53" i="45"/>
  <c r="M53" i="45"/>
  <c r="E54" i="45"/>
  <c r="G54" i="45" s="1"/>
  <c r="I54" i="45"/>
  <c r="AA54" i="45" s="1"/>
  <c r="K54" i="45"/>
  <c r="M54" i="45"/>
  <c r="E55" i="45"/>
  <c r="G55" i="45" s="1"/>
  <c r="I55" i="45"/>
  <c r="AA55" i="45" s="1"/>
  <c r="K55" i="45"/>
  <c r="M55" i="45"/>
  <c r="E56" i="45"/>
  <c r="G56" i="45" s="1"/>
  <c r="I56" i="45"/>
  <c r="AA56" i="45" s="1"/>
  <c r="K56" i="45"/>
  <c r="M56" i="45"/>
  <c r="E57" i="45"/>
  <c r="G57" i="45" s="1"/>
  <c r="I57" i="45"/>
  <c r="AA57" i="45" s="1"/>
  <c r="K57" i="45"/>
  <c r="M57" i="45"/>
  <c r="E58" i="45"/>
  <c r="G58" i="45" s="1"/>
  <c r="I58" i="45"/>
  <c r="AA58" i="45" s="1"/>
  <c r="K58" i="45"/>
  <c r="M58" i="45"/>
  <c r="E59" i="45"/>
  <c r="G59" i="45" s="1"/>
  <c r="I59" i="45"/>
  <c r="AA59" i="45" s="1"/>
  <c r="K59" i="45"/>
  <c r="M59" i="45"/>
  <c r="E60" i="45"/>
  <c r="G60" i="45" s="1"/>
  <c r="I60" i="45"/>
  <c r="AA60" i="45" s="1"/>
  <c r="K60" i="45"/>
  <c r="M60" i="45"/>
  <c r="E61" i="45"/>
  <c r="G61" i="45" s="1"/>
  <c r="I61" i="45"/>
  <c r="AA61" i="45" s="1"/>
  <c r="K61" i="45"/>
  <c r="M61" i="45"/>
  <c r="E62" i="45"/>
  <c r="G62" i="45" s="1"/>
  <c r="I62" i="45"/>
  <c r="AA62" i="45" s="1"/>
  <c r="K62" i="45"/>
  <c r="M62" i="45"/>
  <c r="E63" i="45"/>
  <c r="G63" i="45" s="1"/>
  <c r="I63" i="45"/>
  <c r="AA63" i="45" s="1"/>
  <c r="K63" i="45"/>
  <c r="M63" i="45"/>
  <c r="E64" i="45"/>
  <c r="G64" i="45" s="1"/>
  <c r="I64" i="45"/>
  <c r="AA64" i="45" s="1"/>
  <c r="K64" i="45"/>
  <c r="M64" i="45"/>
  <c r="E65" i="45"/>
  <c r="G65" i="45" s="1"/>
  <c r="I65" i="45"/>
  <c r="AA65" i="45" s="1"/>
  <c r="K65" i="45"/>
  <c r="M65" i="45"/>
  <c r="E66" i="45"/>
  <c r="G66" i="45" s="1"/>
  <c r="I66" i="45"/>
  <c r="AA66" i="45" s="1"/>
  <c r="K66" i="45"/>
  <c r="M66" i="45"/>
  <c r="E67" i="45"/>
  <c r="G67" i="45" s="1"/>
  <c r="I67" i="45"/>
  <c r="AA67" i="45" s="1"/>
  <c r="K67" i="45"/>
  <c r="M67" i="45"/>
  <c r="E68" i="45"/>
  <c r="G68" i="45" s="1"/>
  <c r="I68" i="45"/>
  <c r="AA68" i="45" s="1"/>
  <c r="K68" i="45"/>
  <c r="M68" i="45"/>
  <c r="E69" i="45"/>
  <c r="G69" i="45" s="1"/>
  <c r="I69" i="45"/>
  <c r="AA69" i="45" s="1"/>
  <c r="K69" i="45"/>
  <c r="M69" i="45"/>
  <c r="E70" i="45"/>
  <c r="G70" i="45" s="1"/>
  <c r="I70" i="45"/>
  <c r="AA70" i="45" s="1"/>
  <c r="K70" i="45"/>
  <c r="M70" i="45"/>
  <c r="E71" i="45"/>
  <c r="G71" i="45" s="1"/>
  <c r="I71" i="45"/>
  <c r="AA71" i="45" s="1"/>
  <c r="K71" i="45"/>
  <c r="M71" i="45"/>
  <c r="E72" i="45"/>
  <c r="G72" i="45" s="1"/>
  <c r="I72" i="45"/>
  <c r="AA72" i="45" s="1"/>
  <c r="K72" i="45"/>
  <c r="M72" i="45"/>
  <c r="E73" i="45"/>
  <c r="G73" i="45" s="1"/>
  <c r="I73" i="45"/>
  <c r="AA73" i="45" s="1"/>
  <c r="K73" i="45"/>
  <c r="M73" i="45"/>
  <c r="E74" i="45"/>
  <c r="G74" i="45" s="1"/>
  <c r="I74" i="45"/>
  <c r="AA74" i="45" s="1"/>
  <c r="K74" i="45"/>
  <c r="M74" i="45"/>
  <c r="E75" i="45"/>
  <c r="G75" i="45" s="1"/>
  <c r="I75" i="45"/>
  <c r="AA75" i="45" s="1"/>
  <c r="K75" i="45"/>
  <c r="M75" i="45"/>
  <c r="E76" i="45"/>
  <c r="G76" i="45" s="1"/>
  <c r="I76" i="45"/>
  <c r="AA76" i="45" s="1"/>
  <c r="K76" i="45"/>
  <c r="M76" i="45"/>
  <c r="E77" i="45"/>
  <c r="G77" i="45" s="1"/>
  <c r="I77" i="45"/>
  <c r="AA77" i="45" s="1"/>
  <c r="K77" i="45"/>
  <c r="M77" i="45"/>
  <c r="E78" i="45"/>
  <c r="G78" i="45" s="1"/>
  <c r="I78" i="45"/>
  <c r="AA78" i="45" s="1"/>
  <c r="K78" i="45"/>
  <c r="M78" i="45"/>
  <c r="E79" i="45"/>
  <c r="G79" i="45" s="1"/>
  <c r="I79" i="45"/>
  <c r="AA79" i="45" s="1"/>
  <c r="K79" i="45"/>
  <c r="M79" i="45"/>
  <c r="E80" i="45"/>
  <c r="G80" i="45" s="1"/>
  <c r="I80" i="45"/>
  <c r="AA80" i="45" s="1"/>
  <c r="K80" i="45"/>
  <c r="M80" i="45"/>
  <c r="E81" i="45"/>
  <c r="G81" i="45" s="1"/>
  <c r="I81" i="45"/>
  <c r="AA81" i="45" s="1"/>
  <c r="K81" i="45"/>
  <c r="M81" i="45"/>
  <c r="E82" i="45"/>
  <c r="G82" i="45" s="1"/>
  <c r="I82" i="45"/>
  <c r="AA82" i="45" s="1"/>
  <c r="K82" i="45"/>
  <c r="M82" i="45"/>
  <c r="E83" i="45"/>
  <c r="G83" i="45" s="1"/>
  <c r="I83" i="45"/>
  <c r="AA83" i="45" s="1"/>
  <c r="K83" i="45"/>
  <c r="M83" i="45"/>
  <c r="E84" i="45"/>
  <c r="G84" i="45" s="1"/>
  <c r="I84" i="45"/>
  <c r="AA84" i="45" s="1"/>
  <c r="K84" i="45"/>
  <c r="M84" i="45"/>
  <c r="E85" i="45"/>
  <c r="G85" i="45" s="1"/>
  <c r="I85" i="45"/>
  <c r="AA85" i="45" s="1"/>
  <c r="K85" i="45"/>
  <c r="M85" i="45"/>
  <c r="E86" i="45"/>
  <c r="G86" i="45" s="1"/>
  <c r="I86" i="45"/>
  <c r="AA86" i="45" s="1"/>
  <c r="K86" i="45"/>
  <c r="M86" i="45"/>
  <c r="E87" i="45"/>
  <c r="G87" i="45" s="1"/>
  <c r="I87" i="45"/>
  <c r="AA87" i="45" s="1"/>
  <c r="K87" i="45"/>
  <c r="M87" i="45"/>
  <c r="E88" i="45"/>
  <c r="G88" i="45" s="1"/>
  <c r="I88" i="45"/>
  <c r="AA88" i="45" s="1"/>
  <c r="K88" i="45"/>
  <c r="M88" i="45"/>
  <c r="E89" i="45"/>
  <c r="G89" i="45" s="1"/>
  <c r="I89" i="45"/>
  <c r="AA89" i="45" s="1"/>
  <c r="K89" i="45"/>
  <c r="M89" i="45"/>
  <c r="E90" i="45"/>
  <c r="G90" i="45" s="1"/>
  <c r="I90" i="45"/>
  <c r="AA90" i="45" s="1"/>
  <c r="K90" i="45"/>
  <c r="M90" i="45"/>
  <c r="E91" i="45"/>
  <c r="G91" i="45" s="1"/>
  <c r="I91" i="45"/>
  <c r="AA91" i="45" s="1"/>
  <c r="K91" i="45"/>
  <c r="M91" i="45"/>
  <c r="E92" i="45"/>
  <c r="G92" i="45" s="1"/>
  <c r="I92" i="45"/>
  <c r="AA92" i="45" s="1"/>
  <c r="K92" i="45"/>
  <c r="M92" i="45"/>
  <c r="E93" i="45"/>
  <c r="G93" i="45" s="1"/>
  <c r="I93" i="45"/>
  <c r="AA93" i="45" s="1"/>
  <c r="K93" i="45"/>
  <c r="M93" i="45"/>
  <c r="E94" i="45"/>
  <c r="G94" i="45" s="1"/>
  <c r="I94" i="45"/>
  <c r="AA94" i="45" s="1"/>
  <c r="K94" i="45"/>
  <c r="M94" i="45"/>
  <c r="E95" i="45"/>
  <c r="G95" i="45" s="1"/>
  <c r="I95" i="45"/>
  <c r="AA95" i="45" s="1"/>
  <c r="K95" i="45"/>
  <c r="M95" i="45"/>
  <c r="E96" i="45"/>
  <c r="G96" i="45" s="1"/>
  <c r="I96" i="45"/>
  <c r="AA96" i="45" s="1"/>
  <c r="K96" i="45"/>
  <c r="M96" i="45"/>
  <c r="E97" i="45"/>
  <c r="G97" i="45" s="1"/>
  <c r="I97" i="45"/>
  <c r="AA97" i="45" s="1"/>
  <c r="K97" i="45"/>
  <c r="M97" i="45"/>
  <c r="E98" i="45"/>
  <c r="G98" i="45" s="1"/>
  <c r="I98" i="45"/>
  <c r="AA98" i="45" s="1"/>
  <c r="K98" i="45"/>
  <c r="M98" i="45"/>
  <c r="E99" i="45"/>
  <c r="G99" i="45" s="1"/>
  <c r="I99" i="45"/>
  <c r="AA99" i="45" s="1"/>
  <c r="K99" i="45"/>
  <c r="M99" i="45"/>
  <c r="E100" i="45"/>
  <c r="G100" i="45" s="1"/>
  <c r="I100" i="45"/>
  <c r="AA100" i="45" s="1"/>
  <c r="K100" i="45"/>
  <c r="M100" i="45"/>
  <c r="E101" i="45"/>
  <c r="G101" i="45" s="1"/>
  <c r="I101" i="45"/>
  <c r="AA101" i="45" s="1"/>
  <c r="K101" i="45"/>
  <c r="M101" i="45"/>
  <c r="E102" i="45"/>
  <c r="G102" i="45" s="1"/>
  <c r="I102" i="45"/>
  <c r="AA102" i="45" s="1"/>
  <c r="K102" i="45"/>
  <c r="M102" i="45"/>
  <c r="E103" i="45"/>
  <c r="G103" i="45" s="1"/>
  <c r="I103" i="45"/>
  <c r="AA103" i="45" s="1"/>
  <c r="K103" i="45"/>
  <c r="M103" i="45"/>
  <c r="E104" i="45"/>
  <c r="G104" i="45" s="1"/>
  <c r="I104" i="45"/>
  <c r="AA104" i="45" s="1"/>
  <c r="K104" i="45"/>
  <c r="M104" i="45"/>
  <c r="E105" i="45"/>
  <c r="G105" i="45" s="1"/>
  <c r="I105" i="45"/>
  <c r="AA105" i="45" s="1"/>
  <c r="K105" i="45"/>
  <c r="M105" i="45"/>
  <c r="E106" i="45"/>
  <c r="G106" i="45" s="1"/>
  <c r="I106" i="45"/>
  <c r="AA106" i="45" s="1"/>
  <c r="K106" i="45"/>
  <c r="M106" i="45"/>
  <c r="E107" i="45"/>
  <c r="G107" i="45" s="1"/>
  <c r="I107" i="45"/>
  <c r="AA107" i="45" s="1"/>
  <c r="K107" i="45"/>
  <c r="M107" i="45"/>
  <c r="E108" i="45"/>
  <c r="G108" i="45" s="1"/>
  <c r="I108" i="45"/>
  <c r="AA108" i="45" s="1"/>
  <c r="K108" i="45"/>
  <c r="M108" i="45"/>
  <c r="E109" i="45"/>
  <c r="G109" i="45" s="1"/>
  <c r="I109" i="45"/>
  <c r="AA109" i="45" s="1"/>
  <c r="K109" i="45"/>
  <c r="M109" i="45"/>
  <c r="E110" i="45"/>
  <c r="G110" i="45" s="1"/>
  <c r="I110" i="45"/>
  <c r="AA110" i="45" s="1"/>
  <c r="K110" i="45"/>
  <c r="M110" i="45"/>
  <c r="E111" i="45"/>
  <c r="G111" i="45" s="1"/>
  <c r="I111" i="45"/>
  <c r="AA111" i="45" s="1"/>
  <c r="K111" i="45"/>
  <c r="M111" i="45"/>
  <c r="E112" i="45"/>
  <c r="G112" i="45" s="1"/>
  <c r="I112" i="45"/>
  <c r="AA112" i="45" s="1"/>
  <c r="K112" i="45"/>
  <c r="M112" i="45"/>
  <c r="E113" i="45"/>
  <c r="G113" i="45" s="1"/>
  <c r="I113" i="45"/>
  <c r="AA113" i="45" s="1"/>
  <c r="K113" i="45"/>
  <c r="M113" i="45"/>
  <c r="E114" i="45"/>
  <c r="G114" i="45" s="1"/>
  <c r="I114" i="45"/>
  <c r="AA114" i="45" s="1"/>
  <c r="K114" i="45"/>
  <c r="M114" i="45"/>
  <c r="E115" i="45"/>
  <c r="G115" i="45" s="1"/>
  <c r="I115" i="45"/>
  <c r="AA115" i="45" s="1"/>
  <c r="K115" i="45"/>
  <c r="M115" i="45"/>
  <c r="E116" i="45"/>
  <c r="G116" i="45" s="1"/>
  <c r="I116" i="45"/>
  <c r="AA116" i="45" s="1"/>
  <c r="K116" i="45"/>
  <c r="M116" i="45"/>
  <c r="E117" i="45"/>
  <c r="G117" i="45" s="1"/>
  <c r="I117" i="45"/>
  <c r="AA117" i="45" s="1"/>
  <c r="K117" i="45"/>
  <c r="M117" i="45"/>
  <c r="E118" i="45"/>
  <c r="G118" i="45" s="1"/>
  <c r="I118" i="45"/>
  <c r="AA118" i="45" s="1"/>
  <c r="K118" i="45"/>
  <c r="M118" i="45"/>
  <c r="E119" i="45"/>
  <c r="G119" i="45" s="1"/>
  <c r="I119" i="45"/>
  <c r="AA119" i="45" s="1"/>
  <c r="K119" i="45"/>
  <c r="M119" i="45"/>
  <c r="E120" i="45"/>
  <c r="G120" i="45" s="1"/>
  <c r="I120" i="45"/>
  <c r="AA120" i="45" s="1"/>
  <c r="K120" i="45"/>
  <c r="M120" i="45"/>
  <c r="E121" i="45"/>
  <c r="G121" i="45" s="1"/>
  <c r="I121" i="45"/>
  <c r="AA121" i="45" s="1"/>
  <c r="K121" i="45"/>
  <c r="M121" i="45"/>
  <c r="E122" i="45"/>
  <c r="G122" i="45" s="1"/>
  <c r="I122" i="45"/>
  <c r="AA122" i="45" s="1"/>
  <c r="K122" i="45"/>
  <c r="M122" i="45"/>
  <c r="G123" i="45"/>
  <c r="I123" i="45"/>
  <c r="AA123" i="45" s="1"/>
  <c r="K123" i="45"/>
  <c r="M123" i="45"/>
  <c r="E124" i="45"/>
  <c r="G124" i="45" s="1"/>
  <c r="I124" i="45"/>
  <c r="AA124" i="45" s="1"/>
  <c r="K124" i="45"/>
  <c r="M124" i="45"/>
  <c r="E125" i="45"/>
  <c r="G125" i="45" s="1"/>
  <c r="I125" i="45"/>
  <c r="AA125" i="45" s="1"/>
  <c r="K125" i="45"/>
  <c r="M125" i="45"/>
  <c r="E126" i="45"/>
  <c r="G126" i="45" s="1"/>
  <c r="I126" i="45"/>
  <c r="AA126" i="45" s="1"/>
  <c r="K126" i="45"/>
  <c r="M126" i="45"/>
  <c r="E127" i="45"/>
  <c r="G127" i="45" s="1"/>
  <c r="I127" i="45"/>
  <c r="AA127" i="45" s="1"/>
  <c r="K127" i="45"/>
  <c r="M127" i="45"/>
  <c r="E128" i="45"/>
  <c r="G128" i="45" s="1"/>
  <c r="I128" i="45"/>
  <c r="AA128" i="45" s="1"/>
  <c r="K128" i="45"/>
  <c r="M128" i="45"/>
  <c r="E129" i="45"/>
  <c r="G129" i="45" s="1"/>
  <c r="I129" i="45"/>
  <c r="AA129" i="45" s="1"/>
  <c r="K129" i="45"/>
  <c r="M129" i="45"/>
  <c r="E130" i="45"/>
  <c r="G130" i="45" s="1"/>
  <c r="I130" i="45"/>
  <c r="AA130" i="45" s="1"/>
  <c r="K130" i="45"/>
  <c r="M130" i="45"/>
  <c r="E131" i="45"/>
  <c r="G131" i="45" s="1"/>
  <c r="I131" i="45"/>
  <c r="AA131" i="45" s="1"/>
  <c r="K131" i="45"/>
  <c r="M131" i="45"/>
  <c r="E132" i="45"/>
  <c r="G132" i="45" s="1"/>
  <c r="I132" i="45"/>
  <c r="AA132" i="45" s="1"/>
  <c r="K132" i="45"/>
  <c r="M132" i="45"/>
  <c r="E133" i="45"/>
  <c r="G133" i="45" s="1"/>
  <c r="I133" i="45"/>
  <c r="AA133" i="45" s="1"/>
  <c r="K133" i="45"/>
  <c r="M133" i="45"/>
  <c r="E134" i="45"/>
  <c r="G134" i="45" s="1"/>
  <c r="I134" i="45"/>
  <c r="AA134" i="45" s="1"/>
  <c r="K134" i="45"/>
  <c r="M134" i="45"/>
  <c r="E135" i="45"/>
  <c r="G135" i="45" s="1"/>
  <c r="I135" i="45"/>
  <c r="AA135" i="45" s="1"/>
  <c r="K135" i="45"/>
  <c r="M135" i="45"/>
  <c r="E136" i="45"/>
  <c r="G136" i="45" s="1"/>
  <c r="I136" i="45"/>
  <c r="AA136" i="45" s="1"/>
  <c r="K136" i="45"/>
  <c r="M136" i="45"/>
  <c r="E137" i="45"/>
  <c r="G137" i="45" s="1"/>
  <c r="I137" i="45"/>
  <c r="AA137" i="45" s="1"/>
  <c r="K137" i="45"/>
  <c r="M137" i="45"/>
  <c r="E138" i="45"/>
  <c r="G138" i="45" s="1"/>
  <c r="I138" i="45"/>
  <c r="AA138" i="45" s="1"/>
  <c r="K138" i="45"/>
  <c r="M138" i="45"/>
  <c r="E139" i="45"/>
  <c r="G139" i="45" s="1"/>
  <c r="I139" i="45"/>
  <c r="AA139" i="45" s="1"/>
  <c r="K139" i="45"/>
  <c r="M139" i="45"/>
  <c r="E140" i="45"/>
  <c r="G140" i="45" s="1"/>
  <c r="I140" i="45"/>
  <c r="AA140" i="45" s="1"/>
  <c r="K140" i="45"/>
  <c r="M140" i="45"/>
  <c r="E141" i="45"/>
  <c r="G141" i="45" s="1"/>
  <c r="I141" i="45"/>
  <c r="AA141" i="45" s="1"/>
  <c r="K141" i="45"/>
  <c r="M141" i="45"/>
  <c r="E142" i="45"/>
  <c r="G142" i="45" s="1"/>
  <c r="I142" i="45"/>
  <c r="AA142" i="45" s="1"/>
  <c r="K142" i="45"/>
  <c r="M142" i="45"/>
  <c r="E143" i="45"/>
  <c r="G143" i="45" s="1"/>
  <c r="I143" i="45"/>
  <c r="AA143" i="45" s="1"/>
  <c r="K143" i="45"/>
  <c r="M143" i="45"/>
  <c r="E144" i="45"/>
  <c r="G144" i="45" s="1"/>
  <c r="I144" i="45"/>
  <c r="AA144" i="45" s="1"/>
  <c r="K144" i="45"/>
  <c r="M144" i="45"/>
  <c r="E145" i="45"/>
  <c r="G145" i="45" s="1"/>
  <c r="I145" i="45"/>
  <c r="AA145" i="45" s="1"/>
  <c r="K145" i="45"/>
  <c r="M145" i="45"/>
  <c r="E146" i="45"/>
  <c r="G146" i="45" s="1"/>
  <c r="I146" i="45"/>
  <c r="AA146" i="45" s="1"/>
  <c r="K146" i="45"/>
  <c r="M146" i="45"/>
  <c r="E147" i="45"/>
  <c r="G147" i="45" s="1"/>
  <c r="I147" i="45"/>
  <c r="AA147" i="45" s="1"/>
  <c r="K147" i="45"/>
  <c r="M147" i="45"/>
  <c r="E148" i="45"/>
  <c r="G148" i="45" s="1"/>
  <c r="I148" i="45"/>
  <c r="AA148" i="45" s="1"/>
  <c r="K148" i="45"/>
  <c r="M148" i="45"/>
  <c r="E149" i="45"/>
  <c r="G149" i="45" s="1"/>
  <c r="I149" i="45"/>
  <c r="AA149" i="45" s="1"/>
  <c r="K149" i="45"/>
  <c r="M149" i="45"/>
  <c r="E150" i="45"/>
  <c r="G150" i="45" s="1"/>
  <c r="I150" i="45"/>
  <c r="AA150" i="45" s="1"/>
  <c r="K150" i="45"/>
  <c r="M150" i="45"/>
  <c r="E151" i="45"/>
  <c r="G151" i="45" s="1"/>
  <c r="I151" i="45"/>
  <c r="AA151" i="45" s="1"/>
  <c r="K151" i="45"/>
  <c r="M151" i="45"/>
  <c r="G152" i="45"/>
  <c r="I152" i="45"/>
  <c r="AA152" i="45" s="1"/>
  <c r="K152" i="45"/>
  <c r="M152" i="45"/>
  <c r="G153" i="45"/>
  <c r="I153" i="45"/>
  <c r="AA153" i="45" s="1"/>
  <c r="K153" i="45"/>
  <c r="M153" i="45"/>
  <c r="E154" i="45"/>
  <c r="G154" i="45" s="1"/>
  <c r="I154" i="45"/>
  <c r="AA154" i="45" s="1"/>
  <c r="K154" i="45"/>
  <c r="M154" i="45"/>
  <c r="E155" i="45"/>
  <c r="G155" i="45" s="1"/>
  <c r="I155" i="45"/>
  <c r="AA155" i="45" s="1"/>
  <c r="K155" i="45"/>
  <c r="M155" i="45"/>
  <c r="E156" i="45"/>
  <c r="G156" i="45" s="1"/>
  <c r="I156" i="45"/>
  <c r="AA156" i="45" s="1"/>
  <c r="K156" i="45"/>
  <c r="M156" i="45"/>
  <c r="E157" i="45"/>
  <c r="G157" i="45" s="1"/>
  <c r="I157" i="45"/>
  <c r="AA157" i="45" s="1"/>
  <c r="K157" i="45"/>
  <c r="M157" i="45"/>
  <c r="E158" i="45"/>
  <c r="G158" i="45" s="1"/>
  <c r="I158" i="45"/>
  <c r="AA158" i="45" s="1"/>
  <c r="K158" i="45"/>
  <c r="M158" i="45"/>
  <c r="E159" i="45"/>
  <c r="G159" i="45" s="1"/>
  <c r="I159" i="45"/>
  <c r="AA159" i="45" s="1"/>
  <c r="K159" i="45"/>
  <c r="M159" i="45"/>
  <c r="E160" i="45"/>
  <c r="G160" i="45" s="1"/>
  <c r="I160" i="45"/>
  <c r="AA160" i="45" s="1"/>
  <c r="K160" i="45"/>
  <c r="M160" i="45"/>
  <c r="E161" i="45"/>
  <c r="G161" i="45" s="1"/>
  <c r="I161" i="45"/>
  <c r="AA161" i="45" s="1"/>
  <c r="K161" i="45"/>
  <c r="M161" i="45"/>
  <c r="E162" i="45"/>
  <c r="G162" i="45" s="1"/>
  <c r="I162" i="45"/>
  <c r="AA162" i="45" s="1"/>
  <c r="K162" i="45"/>
  <c r="M162" i="45"/>
  <c r="E163" i="45"/>
  <c r="G163" i="45" s="1"/>
  <c r="I163" i="45"/>
  <c r="AA163" i="45" s="1"/>
  <c r="K163" i="45"/>
  <c r="M163" i="45"/>
  <c r="E164" i="45"/>
  <c r="G164" i="45" s="1"/>
  <c r="I164" i="45"/>
  <c r="AA164" i="45" s="1"/>
  <c r="K164" i="45"/>
  <c r="M164" i="45"/>
  <c r="E165" i="45"/>
  <c r="G165" i="45" s="1"/>
  <c r="I165" i="45"/>
  <c r="AA165" i="45" s="1"/>
  <c r="K165" i="45"/>
  <c r="M165" i="45"/>
  <c r="E166" i="45"/>
  <c r="G166" i="45" s="1"/>
  <c r="I166" i="45"/>
  <c r="AA166" i="45" s="1"/>
  <c r="K166" i="45"/>
  <c r="M166" i="45"/>
  <c r="E167" i="45"/>
  <c r="G167" i="45" s="1"/>
  <c r="I167" i="45"/>
  <c r="AA167" i="45" s="1"/>
  <c r="K167" i="45"/>
  <c r="M167" i="45"/>
  <c r="E168" i="45"/>
  <c r="G168" i="45" s="1"/>
  <c r="I168" i="45"/>
  <c r="AA168" i="45" s="1"/>
  <c r="K168" i="45"/>
  <c r="M168" i="45"/>
  <c r="Y168" i="45" l="1"/>
  <c r="X168" i="45"/>
  <c r="W168" i="45"/>
  <c r="AC168" i="45"/>
  <c r="AB168" i="45"/>
  <c r="Y167" i="45"/>
  <c r="X167" i="45"/>
  <c r="W167" i="45"/>
  <c r="AC167" i="45"/>
  <c r="AB167" i="45"/>
  <c r="Y166" i="45"/>
  <c r="X166" i="45"/>
  <c r="W166" i="45"/>
  <c r="AC166" i="45"/>
  <c r="AB166" i="45"/>
  <c r="AC165" i="45"/>
  <c r="Y165" i="45"/>
  <c r="X165" i="45"/>
  <c r="W165" i="45"/>
  <c r="AB165" i="45"/>
  <c r="Y164" i="45"/>
  <c r="X164" i="45"/>
  <c r="W164" i="45"/>
  <c r="AC164" i="45"/>
  <c r="AB164" i="45"/>
  <c r="Y163" i="45"/>
  <c r="X163" i="45"/>
  <c r="W163" i="45"/>
  <c r="AC163" i="45"/>
  <c r="AB163" i="45"/>
  <c r="Y162" i="45"/>
  <c r="X162" i="45"/>
  <c r="W162" i="45"/>
  <c r="AC162" i="45"/>
  <c r="AB162" i="45"/>
  <c r="Y161" i="45"/>
  <c r="X161" i="45"/>
  <c r="W161" i="45"/>
  <c r="AC161" i="45"/>
  <c r="AB161" i="45"/>
  <c r="Y160" i="45"/>
  <c r="X160" i="45"/>
  <c r="W160" i="45"/>
  <c r="AC160" i="45"/>
  <c r="AB160" i="45"/>
  <c r="Y159" i="45"/>
  <c r="X159" i="45"/>
  <c r="W159" i="45"/>
  <c r="AC159" i="45"/>
  <c r="AB159" i="45"/>
  <c r="Y158" i="45"/>
  <c r="X158" i="45"/>
  <c r="W158" i="45"/>
  <c r="AC158" i="45"/>
  <c r="AB158" i="45"/>
  <c r="Y157" i="45"/>
  <c r="X157" i="45"/>
  <c r="W157" i="45"/>
  <c r="AC157" i="45"/>
  <c r="AB157" i="45"/>
  <c r="Y156" i="45"/>
  <c r="X156" i="45"/>
  <c r="W156" i="45"/>
  <c r="AC156" i="45"/>
  <c r="AB156" i="45"/>
  <c r="AC155" i="45"/>
  <c r="Y155" i="45"/>
  <c r="X155" i="45"/>
  <c r="W155" i="45"/>
  <c r="AB155" i="45"/>
  <c r="Y154" i="45"/>
  <c r="X154" i="45"/>
  <c r="W154" i="45"/>
  <c r="AC154" i="45"/>
  <c r="AB154" i="45"/>
  <c r="Y153" i="45"/>
  <c r="X153" i="45"/>
  <c r="AC153" i="45"/>
  <c r="AB153" i="45"/>
  <c r="Y152" i="45"/>
  <c r="X152" i="45"/>
  <c r="W152" i="45"/>
  <c r="AB152" i="45"/>
  <c r="Y151" i="45"/>
  <c r="X151" i="45"/>
  <c r="W151" i="45"/>
  <c r="AC151" i="45"/>
  <c r="AB151" i="45"/>
  <c r="Y150" i="45"/>
  <c r="X150" i="45"/>
  <c r="W150" i="45"/>
  <c r="AC150" i="45"/>
  <c r="AB150" i="45"/>
  <c r="Y149" i="45"/>
  <c r="X149" i="45"/>
  <c r="W149" i="45"/>
  <c r="AC149" i="45"/>
  <c r="AB149" i="45"/>
  <c r="Y148" i="45"/>
  <c r="X148" i="45"/>
  <c r="W148" i="45"/>
  <c r="AC148" i="45"/>
  <c r="Y147" i="45"/>
  <c r="X147" i="45"/>
  <c r="W147" i="45"/>
  <c r="AC147" i="45"/>
  <c r="AB147" i="45"/>
  <c r="Y146" i="45"/>
  <c r="X146" i="45"/>
  <c r="W146" i="45"/>
  <c r="AC146" i="45"/>
  <c r="Y145" i="45"/>
  <c r="X145" i="45"/>
  <c r="W145" i="45"/>
  <c r="AC145" i="45"/>
  <c r="AB145" i="45"/>
  <c r="Y144" i="45"/>
  <c r="X144" i="45"/>
  <c r="W144" i="45"/>
  <c r="AC144" i="45"/>
  <c r="AB144" i="45"/>
  <c r="Y143" i="45"/>
  <c r="X143" i="45"/>
  <c r="W143" i="45"/>
  <c r="AC143" i="45"/>
  <c r="AB143" i="45"/>
  <c r="Y142" i="45"/>
  <c r="X142" i="45"/>
  <c r="W142" i="45"/>
  <c r="AC142" i="45"/>
  <c r="AB142" i="45"/>
  <c r="Y141" i="45"/>
  <c r="X141" i="45"/>
  <c r="W141" i="45"/>
  <c r="AC141" i="45"/>
  <c r="AB141" i="45"/>
  <c r="Y140" i="45"/>
  <c r="X140" i="45"/>
  <c r="W140" i="45"/>
  <c r="AC140" i="45"/>
  <c r="AB140" i="45"/>
  <c r="Y139" i="45"/>
  <c r="X139" i="45"/>
  <c r="W139" i="45"/>
  <c r="AC139" i="45"/>
  <c r="AB139" i="45"/>
  <c r="Y138" i="45"/>
  <c r="X138" i="45"/>
  <c r="W138" i="45"/>
  <c r="AC138" i="45"/>
  <c r="AB138" i="45"/>
  <c r="Y137" i="45"/>
  <c r="X137" i="45"/>
  <c r="W137" i="45"/>
  <c r="AC137" i="45"/>
  <c r="AB137" i="45"/>
  <c r="Y136" i="45"/>
  <c r="X136" i="45"/>
  <c r="W136" i="45"/>
  <c r="AC136" i="45"/>
  <c r="AB136" i="45"/>
  <c r="Y135" i="45"/>
  <c r="X135" i="45"/>
  <c r="W135" i="45"/>
  <c r="AC135" i="45"/>
  <c r="AB135" i="45"/>
  <c r="Y134" i="45"/>
  <c r="X134" i="45"/>
  <c r="W134" i="45"/>
  <c r="AC134" i="45"/>
  <c r="AB134" i="45"/>
  <c r="Y133" i="45"/>
  <c r="X133" i="45"/>
  <c r="W133" i="45"/>
  <c r="AC133" i="45"/>
  <c r="AB133" i="45"/>
  <c r="Y132" i="45"/>
  <c r="X132" i="45"/>
  <c r="W132" i="45"/>
  <c r="AC132" i="45"/>
  <c r="AB132" i="45"/>
  <c r="Y131" i="45"/>
  <c r="X131" i="45"/>
  <c r="W131" i="45"/>
  <c r="AC131" i="45"/>
  <c r="AB131" i="45"/>
  <c r="Y130" i="45"/>
  <c r="X130" i="45"/>
  <c r="W130" i="45"/>
  <c r="AC130" i="45"/>
  <c r="AB130" i="45"/>
  <c r="Y129" i="45"/>
  <c r="X129" i="45"/>
  <c r="W129" i="45"/>
  <c r="AC129" i="45"/>
  <c r="AB129" i="45"/>
  <c r="Y128" i="45"/>
  <c r="X128" i="45"/>
  <c r="W128" i="45"/>
  <c r="AC128" i="45"/>
  <c r="AB128" i="45"/>
  <c r="Y127" i="45"/>
  <c r="X127" i="45"/>
  <c r="W127" i="45"/>
  <c r="AC127" i="45"/>
  <c r="AB127" i="45"/>
  <c r="Y126" i="45"/>
  <c r="X126" i="45"/>
  <c r="W126" i="45"/>
  <c r="AC126" i="45"/>
  <c r="AB126" i="45"/>
  <c r="Y125" i="45"/>
  <c r="X125" i="45"/>
  <c r="W125" i="45"/>
  <c r="AC125" i="45"/>
  <c r="AB125" i="45"/>
  <c r="Y124" i="45"/>
  <c r="X124" i="45"/>
  <c r="W124" i="45"/>
  <c r="AC124" i="45"/>
  <c r="AB124" i="45"/>
  <c r="Y123" i="45"/>
  <c r="X123" i="45"/>
  <c r="W123" i="45"/>
  <c r="AC123" i="45"/>
  <c r="AB123" i="45"/>
  <c r="Y122" i="45"/>
  <c r="X122" i="45"/>
  <c r="W122" i="45"/>
  <c r="AC122" i="45"/>
  <c r="AB122" i="45"/>
  <c r="Y121" i="45"/>
  <c r="X121" i="45"/>
  <c r="W121" i="45"/>
  <c r="AC121" i="45"/>
  <c r="AB121" i="45"/>
  <c r="Y120" i="45"/>
  <c r="X120" i="45"/>
  <c r="W120" i="45"/>
  <c r="AC120" i="45"/>
  <c r="AB120" i="45"/>
  <c r="Y119" i="45"/>
  <c r="X119" i="45"/>
  <c r="W119" i="45"/>
  <c r="AC119" i="45"/>
  <c r="AB119" i="45"/>
  <c r="AC118" i="45"/>
  <c r="AB118" i="45"/>
  <c r="Y117" i="45"/>
  <c r="X117" i="45"/>
  <c r="W117" i="45"/>
  <c r="AC117" i="45"/>
  <c r="AB117" i="45"/>
  <c r="Y116" i="45"/>
  <c r="X116" i="45"/>
  <c r="W116" i="45"/>
  <c r="AC116" i="45"/>
  <c r="AB116" i="45"/>
  <c r="Y115" i="45"/>
  <c r="X115" i="45"/>
  <c r="W115" i="45"/>
  <c r="AC115" i="45"/>
  <c r="AB115" i="45"/>
  <c r="Y114" i="45"/>
  <c r="X114" i="45"/>
  <c r="W114" i="45"/>
  <c r="AC114" i="45"/>
  <c r="AB114" i="45"/>
  <c r="Y113" i="45"/>
  <c r="X113" i="45"/>
  <c r="W113" i="45"/>
  <c r="AC113" i="45"/>
  <c r="AB113" i="45"/>
  <c r="Y112" i="45"/>
  <c r="X112" i="45"/>
  <c r="W112" i="45"/>
  <c r="AC112" i="45"/>
  <c r="AB112" i="45"/>
  <c r="Y111" i="45"/>
  <c r="X111" i="45"/>
  <c r="W111" i="45"/>
  <c r="AC111" i="45"/>
  <c r="AB111" i="45"/>
  <c r="Y110" i="45"/>
  <c r="X110" i="45"/>
  <c r="W110" i="45"/>
  <c r="AC110" i="45"/>
  <c r="AB110" i="45"/>
  <c r="Y109" i="45"/>
  <c r="X109" i="45"/>
  <c r="W109" i="45"/>
  <c r="AC109" i="45"/>
  <c r="AB109" i="45"/>
  <c r="Y108" i="45"/>
  <c r="X108" i="45"/>
  <c r="W108" i="45"/>
  <c r="AC108" i="45"/>
  <c r="AB108" i="45"/>
  <c r="Y107" i="45"/>
  <c r="X107" i="45"/>
  <c r="W107" i="45"/>
  <c r="AC107" i="45"/>
  <c r="AB107" i="45"/>
  <c r="Y106" i="45"/>
  <c r="X106" i="45"/>
  <c r="W106" i="45"/>
  <c r="AC106" i="45"/>
  <c r="AB106" i="45"/>
  <c r="Y105" i="45"/>
  <c r="X105" i="45"/>
  <c r="W105" i="45"/>
  <c r="AC105" i="45"/>
  <c r="AB105" i="45"/>
  <c r="Y104" i="45"/>
  <c r="X104" i="45"/>
  <c r="W104" i="45"/>
  <c r="AC104" i="45"/>
  <c r="AB104" i="45"/>
  <c r="Y103" i="45"/>
  <c r="X103" i="45"/>
  <c r="W103" i="45"/>
  <c r="AC103" i="45"/>
  <c r="AB103" i="45"/>
  <c r="Y102" i="45"/>
  <c r="X102" i="45"/>
  <c r="W102" i="45"/>
  <c r="AC102" i="45"/>
  <c r="AB102" i="45"/>
  <c r="Y101" i="45"/>
  <c r="X101" i="45"/>
  <c r="W101" i="45"/>
  <c r="AC101" i="45"/>
  <c r="AB101" i="45"/>
  <c r="Y100" i="45"/>
  <c r="X100" i="45"/>
  <c r="W100" i="45"/>
  <c r="AC100" i="45"/>
  <c r="AB100" i="45"/>
  <c r="Y99" i="45"/>
  <c r="X99" i="45"/>
  <c r="W99" i="45"/>
  <c r="AC99" i="45"/>
  <c r="AB99" i="45"/>
  <c r="Y98" i="45"/>
  <c r="X98" i="45"/>
  <c r="W98" i="45"/>
  <c r="AC98" i="45"/>
  <c r="AB98" i="45"/>
  <c r="Y97" i="45"/>
  <c r="X97" i="45"/>
  <c r="W97" i="45"/>
  <c r="AC97" i="45"/>
  <c r="AB97" i="45"/>
  <c r="Y96" i="45"/>
  <c r="X96" i="45"/>
  <c r="W96" i="45"/>
  <c r="AC96" i="45"/>
  <c r="AB96" i="45"/>
  <c r="Y95" i="45"/>
  <c r="X95" i="45"/>
  <c r="W95" i="45"/>
  <c r="AC95" i="45"/>
  <c r="AB95" i="45"/>
  <c r="Y94" i="45"/>
  <c r="X94" i="45"/>
  <c r="W94" i="45"/>
  <c r="AC94" i="45"/>
  <c r="AB94" i="45"/>
  <c r="Y93" i="45"/>
  <c r="X93" i="45"/>
  <c r="W93" i="45"/>
  <c r="AC93" i="45"/>
  <c r="AB93" i="45"/>
  <c r="Y92" i="45"/>
  <c r="X92" i="45"/>
  <c r="W92" i="45"/>
  <c r="AC92" i="45"/>
  <c r="AB92" i="45"/>
  <c r="Y91" i="45"/>
  <c r="X91" i="45"/>
  <c r="W91" i="45"/>
  <c r="AC91" i="45"/>
  <c r="AB91" i="45"/>
  <c r="Y90" i="45"/>
  <c r="X90" i="45"/>
  <c r="W90" i="45"/>
  <c r="AC90" i="45"/>
  <c r="AB90" i="45"/>
  <c r="Y89" i="45"/>
  <c r="X89" i="45"/>
  <c r="W89" i="45"/>
  <c r="AC89" i="45"/>
  <c r="AB89" i="45"/>
  <c r="Y88" i="45"/>
  <c r="X88" i="45"/>
  <c r="W88" i="45"/>
  <c r="AC88" i="45"/>
  <c r="AB88" i="45"/>
  <c r="Y87" i="45"/>
  <c r="X87" i="45"/>
  <c r="W87" i="45"/>
  <c r="AC87" i="45"/>
  <c r="AB87" i="45"/>
  <c r="Y86" i="45"/>
  <c r="X86" i="45"/>
  <c r="W86" i="45"/>
  <c r="AC86" i="45"/>
  <c r="AB86" i="45"/>
  <c r="Y85" i="45"/>
  <c r="X85" i="45"/>
  <c r="W85" i="45"/>
  <c r="AC85" i="45"/>
  <c r="AB85" i="45"/>
  <c r="Y84" i="45"/>
  <c r="X84" i="45"/>
  <c r="W84" i="45"/>
  <c r="AC84" i="45"/>
  <c r="AB84" i="45"/>
  <c r="Y83" i="45"/>
  <c r="X83" i="45"/>
  <c r="W83" i="45"/>
  <c r="AC83" i="45"/>
  <c r="AB83" i="45"/>
  <c r="Y82" i="45"/>
  <c r="X82" i="45"/>
  <c r="W82" i="45"/>
  <c r="AC82" i="45"/>
  <c r="AB82" i="45"/>
  <c r="Y81" i="45"/>
  <c r="X81" i="45"/>
  <c r="W81" i="45"/>
  <c r="AC81" i="45"/>
  <c r="AB81" i="45"/>
  <c r="Y80" i="45"/>
  <c r="X80" i="45"/>
  <c r="W80" i="45"/>
  <c r="AC80" i="45"/>
  <c r="AB80" i="45"/>
  <c r="Y79" i="45"/>
  <c r="X79" i="45"/>
  <c r="W79" i="45"/>
  <c r="AC79" i="45"/>
  <c r="AB79" i="45"/>
  <c r="Y78" i="45"/>
  <c r="X78" i="45"/>
  <c r="W78" i="45"/>
  <c r="AC78" i="45"/>
  <c r="AB78" i="45"/>
  <c r="Y77" i="45"/>
  <c r="X77" i="45"/>
  <c r="W77" i="45"/>
  <c r="AC77" i="45"/>
  <c r="AB77" i="45"/>
  <c r="Y76" i="45"/>
  <c r="X76" i="45"/>
  <c r="W76" i="45"/>
  <c r="AC76" i="45"/>
  <c r="AB76" i="45"/>
  <c r="Y75" i="45"/>
  <c r="X75" i="45"/>
  <c r="W75" i="45"/>
  <c r="AC75" i="45"/>
  <c r="AB75" i="45"/>
  <c r="Y74" i="45"/>
  <c r="X74" i="45"/>
  <c r="W74" i="45"/>
  <c r="AC74" i="45"/>
  <c r="AB74" i="45"/>
  <c r="Y73" i="45"/>
  <c r="X73" i="45"/>
  <c r="W73" i="45"/>
  <c r="AC73" i="45"/>
  <c r="AB73" i="45"/>
  <c r="Y72" i="45"/>
  <c r="X72" i="45"/>
  <c r="W72" i="45"/>
  <c r="AC72" i="45"/>
  <c r="AB72" i="45"/>
  <c r="Y71" i="45"/>
  <c r="X71" i="45"/>
  <c r="W71" i="45"/>
  <c r="AC71" i="45"/>
  <c r="AB71" i="45"/>
  <c r="Y70" i="45"/>
  <c r="X70" i="45"/>
  <c r="W70" i="45"/>
  <c r="AC70" i="45"/>
  <c r="AB70" i="45"/>
  <c r="Y69" i="45"/>
  <c r="X69" i="45"/>
  <c r="W69" i="45"/>
  <c r="AC69" i="45"/>
  <c r="AB69" i="45"/>
  <c r="Y68" i="45"/>
  <c r="X68" i="45"/>
  <c r="W68" i="45"/>
  <c r="AC68" i="45"/>
  <c r="AB68" i="45"/>
  <c r="Y67" i="45"/>
  <c r="X67" i="45"/>
  <c r="W67" i="45"/>
  <c r="AC67" i="45"/>
  <c r="AB67" i="45"/>
  <c r="Y66" i="45"/>
  <c r="X66" i="45"/>
  <c r="W66" i="45"/>
  <c r="AC66" i="45"/>
  <c r="AB66" i="45"/>
  <c r="Y65" i="45"/>
  <c r="X65" i="45"/>
  <c r="W65" i="45"/>
  <c r="AC65" i="45"/>
  <c r="AB65" i="45"/>
  <c r="Y64" i="45"/>
  <c r="X64" i="45"/>
  <c r="W64" i="45"/>
  <c r="AC64" i="45"/>
  <c r="AB64" i="45"/>
  <c r="Y63" i="45"/>
  <c r="X63" i="45"/>
  <c r="W63" i="45"/>
  <c r="AC63" i="45"/>
  <c r="AB63" i="45"/>
  <c r="AB62" i="45"/>
  <c r="Y62" i="45"/>
  <c r="X62" i="45"/>
  <c r="W62" i="45"/>
  <c r="AC62" i="45"/>
  <c r="Y61" i="45"/>
  <c r="X61" i="45"/>
  <c r="W61" i="45"/>
  <c r="AB61" i="45"/>
  <c r="Y60" i="45"/>
  <c r="X60" i="45"/>
  <c r="W60" i="45"/>
  <c r="AC60" i="45"/>
  <c r="AB60" i="45"/>
  <c r="Y59" i="45"/>
  <c r="X59" i="45"/>
  <c r="W59" i="45"/>
  <c r="AB59" i="45"/>
  <c r="Y58" i="45"/>
  <c r="X58" i="45"/>
  <c r="W58" i="45"/>
  <c r="AC58" i="45"/>
  <c r="AB58" i="45"/>
  <c r="Y57" i="45"/>
  <c r="X57" i="45"/>
  <c r="W57" i="45"/>
  <c r="AB57" i="45"/>
  <c r="AB56" i="45"/>
  <c r="Y56" i="45"/>
  <c r="X56" i="45"/>
  <c r="W56" i="45"/>
  <c r="AC56" i="45"/>
  <c r="Y55" i="45"/>
  <c r="X55" i="45"/>
  <c r="W55" i="45"/>
  <c r="AC55" i="45"/>
  <c r="AB55" i="45"/>
  <c r="AB54" i="45"/>
  <c r="Y54" i="45"/>
  <c r="X54" i="45"/>
  <c r="W54" i="45"/>
  <c r="AC54" i="45"/>
  <c r="Y53" i="45"/>
  <c r="X53" i="45"/>
  <c r="W53" i="45"/>
  <c r="AC53" i="45"/>
  <c r="AB53" i="45"/>
  <c r="Y52" i="45"/>
  <c r="X52" i="45"/>
  <c r="W52" i="45"/>
  <c r="AC52" i="45"/>
  <c r="AB52" i="45"/>
  <c r="AC51" i="45"/>
  <c r="Y51" i="45"/>
  <c r="X51" i="45"/>
  <c r="W51" i="45"/>
  <c r="AB51" i="45"/>
  <c r="AB50" i="45"/>
  <c r="Y50" i="45"/>
  <c r="X50" i="45"/>
  <c r="W50" i="45"/>
  <c r="AC50" i="45"/>
  <c r="Y49" i="45"/>
  <c r="X49" i="45"/>
  <c r="AC49" i="45"/>
  <c r="AB49" i="45"/>
  <c r="Y48" i="45"/>
  <c r="X48" i="45"/>
  <c r="W48" i="45"/>
  <c r="AC48" i="45"/>
  <c r="AB48" i="45"/>
  <c r="AC47" i="45"/>
  <c r="Y47" i="45"/>
  <c r="X47" i="45"/>
  <c r="W47" i="45"/>
  <c r="AB47" i="45"/>
  <c r="AC46" i="45"/>
  <c r="Y46" i="45"/>
  <c r="X46" i="45"/>
  <c r="W46" i="45"/>
  <c r="AB46" i="45"/>
  <c r="AC45" i="45"/>
  <c r="Y45" i="45"/>
  <c r="X45" i="45"/>
  <c r="W45" i="45"/>
  <c r="AB45" i="45"/>
  <c r="Y44" i="45"/>
  <c r="X44" i="45"/>
  <c r="W44" i="45"/>
  <c r="AC44" i="45"/>
  <c r="AB44" i="45"/>
  <c r="Y43" i="45"/>
  <c r="X43" i="45"/>
  <c r="W43" i="45"/>
  <c r="AC43" i="45"/>
  <c r="AB43" i="45"/>
  <c r="AB42" i="45"/>
  <c r="Y42" i="45"/>
  <c r="X42" i="45"/>
  <c r="W42" i="45"/>
  <c r="AC42" i="45"/>
  <c r="Y41" i="45"/>
  <c r="X41" i="45"/>
  <c r="W41" i="45"/>
  <c r="AC41" i="45"/>
  <c r="AB41" i="45"/>
  <c r="AB40" i="45"/>
  <c r="Y40" i="45"/>
  <c r="X40" i="45"/>
  <c r="W40" i="45"/>
  <c r="AC40" i="45"/>
  <c r="Y39" i="45"/>
  <c r="X39" i="45"/>
  <c r="W39" i="45"/>
  <c r="AC39" i="45"/>
  <c r="AB39" i="45"/>
  <c r="AC38" i="45"/>
  <c r="Y38" i="45"/>
  <c r="X38" i="45"/>
  <c r="W38" i="45"/>
  <c r="AB38" i="45"/>
  <c r="Y37" i="45"/>
  <c r="X37" i="45"/>
  <c r="W37" i="45"/>
  <c r="AC37" i="45"/>
  <c r="AB37" i="45"/>
  <c r="AB36" i="45"/>
  <c r="Y36" i="45"/>
  <c r="X36" i="45"/>
  <c r="W36" i="45"/>
  <c r="AC36" i="45"/>
  <c r="Y35" i="45"/>
  <c r="X35" i="45"/>
  <c r="W35" i="45"/>
  <c r="AC35" i="45"/>
  <c r="AB35" i="45"/>
  <c r="Y34" i="45"/>
  <c r="X34" i="45"/>
  <c r="W34" i="45"/>
  <c r="AC34" i="45"/>
  <c r="AB34" i="45"/>
  <c r="AC33" i="45"/>
  <c r="Y33" i="45"/>
  <c r="X33" i="45"/>
  <c r="W33" i="45"/>
  <c r="AB33" i="45"/>
  <c r="Y32" i="45"/>
  <c r="X32" i="45"/>
  <c r="W32" i="45"/>
  <c r="AC32" i="45"/>
  <c r="AB32" i="45"/>
  <c r="Y31" i="45"/>
  <c r="X31" i="45"/>
  <c r="W31" i="45"/>
  <c r="AC31" i="45"/>
  <c r="AB31" i="45"/>
  <c r="AC30" i="45"/>
  <c r="AB30" i="45"/>
  <c r="Y30" i="45"/>
  <c r="X30" i="45"/>
  <c r="Y29" i="45"/>
  <c r="X29" i="45"/>
  <c r="W29" i="45"/>
  <c r="AC29" i="45"/>
  <c r="AB29" i="45"/>
  <c r="AB28" i="45"/>
  <c r="Y28" i="45"/>
  <c r="X28" i="45"/>
  <c r="W28" i="45"/>
  <c r="AC28" i="45"/>
  <c r="Y27" i="45"/>
  <c r="X27" i="45"/>
  <c r="W27" i="45"/>
  <c r="AC27" i="45"/>
  <c r="AB27" i="45"/>
  <c r="AC26" i="45"/>
  <c r="AB26" i="45"/>
  <c r="Y26" i="45"/>
  <c r="X26" i="45"/>
  <c r="W26" i="45"/>
  <c r="Y25" i="45"/>
  <c r="X25" i="45"/>
  <c r="W25" i="45"/>
  <c r="AC25" i="45"/>
  <c r="AB25" i="45"/>
  <c r="AC24" i="45"/>
  <c r="Y24" i="45"/>
  <c r="X24" i="45"/>
  <c r="W24" i="45"/>
  <c r="AB24" i="45"/>
  <c r="Y23" i="45"/>
  <c r="X23" i="45"/>
  <c r="W23" i="45"/>
  <c r="AC23" i="45"/>
  <c r="AB23" i="45"/>
  <c r="AC22" i="45"/>
  <c r="AB22" i="45"/>
  <c r="Y22" i="45"/>
  <c r="X22" i="45"/>
  <c r="W22" i="45"/>
  <c r="Y21" i="45"/>
  <c r="X21" i="45"/>
  <c r="W21" i="45"/>
  <c r="AC21" i="45"/>
  <c r="AB21" i="45"/>
  <c r="AB20" i="45"/>
  <c r="Y20" i="45"/>
  <c r="X20" i="45"/>
  <c r="W20" i="45"/>
  <c r="AC20" i="45"/>
  <c r="Y19" i="45"/>
  <c r="X19" i="45"/>
  <c r="W19" i="45"/>
  <c r="AC19" i="45"/>
  <c r="AB19" i="45"/>
  <c r="AC18" i="45"/>
  <c r="AB18" i="45"/>
  <c r="Y18" i="45"/>
  <c r="X18" i="45"/>
  <c r="W18" i="45"/>
  <c r="Y17" i="45"/>
  <c r="X17" i="45"/>
  <c r="W17" i="45"/>
  <c r="AC17" i="45"/>
  <c r="AB17" i="45"/>
  <c r="AB16" i="45"/>
  <c r="Y16" i="45"/>
  <c r="X16" i="45"/>
  <c r="W16" i="45"/>
  <c r="AC16" i="45"/>
  <c r="AC15" i="45"/>
  <c r="AB15" i="45"/>
  <c r="Y15" i="45"/>
  <c r="X15" i="45"/>
  <c r="W15" i="45"/>
  <c r="AB14" i="45"/>
  <c r="Y14" i="45"/>
  <c r="X14" i="45"/>
  <c r="W14" i="45"/>
  <c r="AC14" i="45"/>
  <c r="AC13" i="45"/>
  <c r="Y13" i="45"/>
  <c r="X13" i="45"/>
  <c r="W13" i="45"/>
  <c r="AB13" i="45"/>
  <c r="M169" i="45"/>
  <c r="Z86" i="45" l="1"/>
  <c r="Z136" i="45"/>
  <c r="Z80" i="45"/>
  <c r="Z27" i="45"/>
  <c r="Z54" i="45"/>
  <c r="Z123" i="45"/>
  <c r="Z131" i="45"/>
  <c r="Z139" i="45"/>
  <c r="Z90" i="45"/>
  <c r="AD14" i="45"/>
  <c r="Z146" i="45"/>
  <c r="Z69" i="45"/>
  <c r="Z118" i="45"/>
  <c r="AD143" i="45"/>
  <c r="Z153" i="45"/>
  <c r="Z161" i="45"/>
  <c r="AD164" i="45"/>
  <c r="Z61" i="45"/>
  <c r="Z71" i="45"/>
  <c r="Z76" i="45"/>
  <c r="Z77" i="45"/>
  <c r="Z19" i="45"/>
  <c r="Z38" i="45"/>
  <c r="Z43" i="45"/>
  <c r="Z57" i="45"/>
  <c r="Z64" i="45"/>
  <c r="Z95" i="45"/>
  <c r="Z59" i="45"/>
  <c r="Z115" i="45"/>
  <c r="Z68" i="45"/>
  <c r="AD65" i="45"/>
  <c r="Z114" i="45"/>
  <c r="Z41" i="45"/>
  <c r="Z88" i="45"/>
  <c r="Z109" i="45"/>
  <c r="Z40" i="45"/>
  <c r="Z58" i="45"/>
  <c r="Z44" i="45"/>
  <c r="Z49" i="45"/>
  <c r="Z113" i="45"/>
  <c r="Z60" i="45"/>
  <c r="Z65" i="45"/>
  <c r="Z70" i="45"/>
  <c r="Z117" i="45"/>
  <c r="Z51" i="45"/>
  <c r="Z111" i="45"/>
  <c r="AD113" i="45"/>
  <c r="Z122" i="45"/>
  <c r="Z50" i="45"/>
  <c r="Z74" i="45"/>
  <c r="Z79" i="45"/>
  <c r="Z100" i="45"/>
  <c r="Z105" i="45"/>
  <c r="Z158" i="45"/>
  <c r="Z165" i="45"/>
  <c r="Z166" i="45"/>
  <c r="Z26" i="45"/>
  <c r="AD30" i="45"/>
  <c r="Z78" i="45"/>
  <c r="AD16" i="45"/>
  <c r="Z73" i="45"/>
  <c r="Z82" i="45"/>
  <c r="Z98" i="45"/>
  <c r="Z103" i="45"/>
  <c r="Z24" i="45"/>
  <c r="Z35" i="45"/>
  <c r="Z39" i="45"/>
  <c r="AD84" i="45"/>
  <c r="Z148" i="45"/>
  <c r="Z154" i="45"/>
  <c r="Z162" i="45"/>
  <c r="AD165" i="45"/>
  <c r="Z34" i="45"/>
  <c r="Z91" i="45"/>
  <c r="Z97" i="45"/>
  <c r="Z20" i="45"/>
  <c r="AD15" i="45"/>
  <c r="Z18" i="45"/>
  <c r="Z81" i="45"/>
  <c r="Z92" i="45"/>
  <c r="Z99" i="45"/>
  <c r="AD101" i="45"/>
  <c r="Z110" i="45"/>
  <c r="Z116" i="45"/>
  <c r="Z63" i="45"/>
  <c r="AD28" i="45"/>
  <c r="AD27" i="45"/>
  <c r="AD45" i="45"/>
  <c r="Z53" i="45"/>
  <c r="Z67" i="45"/>
  <c r="AD75" i="45"/>
  <c r="Z85" i="45"/>
  <c r="Z121" i="45"/>
  <c r="Z62" i="45"/>
  <c r="Z23" i="45"/>
  <c r="Z33" i="45"/>
  <c r="Z42" i="45"/>
  <c r="Z84" i="45"/>
  <c r="Z96" i="45"/>
  <c r="Z102" i="45"/>
  <c r="Z108" i="45"/>
  <c r="Z120" i="45"/>
  <c r="Z128" i="45"/>
  <c r="Z143" i="45"/>
  <c r="Z144" i="45"/>
  <c r="Z89" i="45"/>
  <c r="Z107" i="45"/>
  <c r="Z29" i="45"/>
  <c r="Z56" i="45"/>
  <c r="Z66" i="45"/>
  <c r="Z72" i="45"/>
  <c r="Z83" i="45"/>
  <c r="Z101" i="45"/>
  <c r="Z112" i="45"/>
  <c r="Z119" i="45"/>
  <c r="Z94" i="45"/>
  <c r="Z106" i="45"/>
  <c r="AD43" i="45"/>
  <c r="Z147" i="45"/>
  <c r="Z21" i="45"/>
  <c r="Z45" i="45"/>
  <c r="Z55" i="45"/>
  <c r="Z75" i="45"/>
  <c r="AD77" i="45"/>
  <c r="Z87" i="45"/>
  <c r="Z93" i="45"/>
  <c r="Z104" i="45"/>
  <c r="Z22" i="45"/>
  <c r="AD24" i="45"/>
  <c r="AD46" i="45"/>
  <c r="AD63" i="45"/>
  <c r="AD72" i="45"/>
  <c r="AD99" i="45"/>
  <c r="AD108" i="45"/>
  <c r="AD147" i="45"/>
  <c r="Z160" i="45"/>
  <c r="Z168" i="45"/>
  <c r="Z28" i="45"/>
  <c r="AD89" i="45"/>
  <c r="Z129" i="45"/>
  <c r="Z137" i="45"/>
  <c r="Z159" i="45"/>
  <c r="Z167" i="45"/>
  <c r="Z37" i="45"/>
  <c r="AD39" i="45"/>
  <c r="Z48" i="45"/>
  <c r="Z130" i="45"/>
  <c r="Z138" i="45"/>
  <c r="Z145" i="45"/>
  <c r="Z151" i="45"/>
  <c r="Z152" i="45"/>
  <c r="Z25" i="45"/>
  <c r="Z32" i="45"/>
  <c r="Z36" i="45"/>
  <c r="Z47" i="45"/>
  <c r="Z52" i="45"/>
  <c r="AD87" i="45"/>
  <c r="AD96" i="45"/>
  <c r="Z127" i="45"/>
  <c r="Z135" i="45"/>
  <c r="Z157" i="45"/>
  <c r="AD151" i="45"/>
  <c r="AD22" i="45"/>
  <c r="Z17" i="45"/>
  <c r="Z31" i="45"/>
  <c r="Z46" i="45"/>
  <c r="AD54" i="45"/>
  <c r="Z149" i="45"/>
  <c r="Z150" i="45"/>
  <c r="Z155" i="45"/>
  <c r="Z156" i="45"/>
  <c r="Z164" i="45"/>
  <c r="Z16" i="45"/>
  <c r="AD26" i="45"/>
  <c r="AD48" i="45"/>
  <c r="Z125" i="45"/>
  <c r="Z133" i="45"/>
  <c r="Z141" i="45"/>
  <c r="AD145" i="45"/>
  <c r="Z163" i="45"/>
  <c r="AD111" i="45"/>
  <c r="AD120" i="45"/>
  <c r="Z126" i="45"/>
  <c r="Z134" i="45"/>
  <c r="Z142" i="45"/>
  <c r="AD18" i="45"/>
  <c r="AD19" i="45"/>
  <c r="AD20" i="45"/>
  <c r="Z30" i="45"/>
  <c r="Z124" i="45"/>
  <c r="Z132" i="45"/>
  <c r="Z140" i="45"/>
  <c r="AD142" i="45"/>
  <c r="AD149" i="45"/>
  <c r="AD41" i="45"/>
  <c r="AD13" i="45"/>
  <c r="I169" i="45"/>
  <c r="Z13" i="45"/>
  <c r="AD35" i="45"/>
  <c r="AD62" i="45"/>
  <c r="K169" i="45"/>
  <c r="AC12" i="45"/>
  <c r="AD12" i="45" s="1"/>
  <c r="AD32" i="45"/>
  <c r="AD55" i="45"/>
  <c r="AC61" i="45"/>
  <c r="AD61" i="45" s="1"/>
  <c r="AD74" i="45"/>
  <c r="AD86" i="45"/>
  <c r="AD98" i="45"/>
  <c r="AD110" i="45"/>
  <c r="AD122" i="45"/>
  <c r="AD124" i="45"/>
  <c r="AD126" i="45"/>
  <c r="AD128" i="45"/>
  <c r="AD130" i="45"/>
  <c r="AD132" i="45"/>
  <c r="AD134" i="45"/>
  <c r="AD136" i="45"/>
  <c r="AD138" i="45"/>
  <c r="AD140" i="45"/>
  <c r="AD168" i="45"/>
  <c r="Z14" i="45"/>
  <c r="AD36" i="45"/>
  <c r="AD50" i="45"/>
  <c r="AD56" i="45"/>
  <c r="AD64" i="45"/>
  <c r="AD76" i="45"/>
  <c r="AD88" i="45"/>
  <c r="AD100" i="45"/>
  <c r="AD112" i="45"/>
  <c r="AD144" i="45"/>
  <c r="AD40" i="45"/>
  <c r="AD66" i="45"/>
  <c r="R169" i="45"/>
  <c r="AD33" i="45"/>
  <c r="AD51" i="45"/>
  <c r="AD78" i="45"/>
  <c r="AD90" i="45"/>
  <c r="AD102" i="45"/>
  <c r="AD114" i="45"/>
  <c r="AB146" i="45"/>
  <c r="AD146" i="45" s="1"/>
  <c r="AD153" i="45"/>
  <c r="T169" i="45"/>
  <c r="AD17" i="45"/>
  <c r="AD25" i="45"/>
  <c r="AD47" i="45"/>
  <c r="AD58" i="45"/>
  <c r="AD67" i="45"/>
  <c r="AD79" i="45"/>
  <c r="AD91" i="45"/>
  <c r="AD103" i="45"/>
  <c r="AD115" i="45"/>
  <c r="AB148" i="45"/>
  <c r="AD148" i="45" s="1"/>
  <c r="AD150" i="45"/>
  <c r="AD154" i="45"/>
  <c r="AD155" i="45"/>
  <c r="AC57" i="45"/>
  <c r="AD68" i="45"/>
  <c r="AD80" i="45"/>
  <c r="AD104" i="45"/>
  <c r="AD116" i="45"/>
  <c r="AD157" i="45"/>
  <c r="V169" i="45"/>
  <c r="Z15" i="45"/>
  <c r="AD37" i="45"/>
  <c r="AD44" i="45"/>
  <c r="AD52" i="45"/>
  <c r="AD92" i="45"/>
  <c r="AD156" i="45"/>
  <c r="AD34" i="45"/>
  <c r="AD69" i="45"/>
  <c r="AD81" i="45"/>
  <c r="AD93" i="45"/>
  <c r="AD105" i="45"/>
  <c r="AD117" i="45"/>
  <c r="AC152" i="45"/>
  <c r="AD152" i="45" s="1"/>
  <c r="AD158" i="45"/>
  <c r="AD159" i="45"/>
  <c r="AD23" i="45"/>
  <c r="AD31" i="45"/>
  <c r="AD53" i="45"/>
  <c r="AD60" i="45"/>
  <c r="AD70" i="45"/>
  <c r="AD82" i="45"/>
  <c r="AD94" i="45"/>
  <c r="AD106" i="45"/>
  <c r="AD118" i="45"/>
  <c r="AD160" i="45"/>
  <c r="AD161" i="45"/>
  <c r="AD38" i="45"/>
  <c r="AC59" i="45"/>
  <c r="AD71" i="45"/>
  <c r="AD83" i="45"/>
  <c r="AD95" i="45"/>
  <c r="AD107" i="45"/>
  <c r="AD119" i="45"/>
  <c r="AD162" i="45"/>
  <c r="AD163" i="45"/>
  <c r="G169" i="45"/>
  <c r="AD123" i="45"/>
  <c r="AD125" i="45"/>
  <c r="AD127" i="45"/>
  <c r="AD129" i="45"/>
  <c r="AD131" i="45"/>
  <c r="AD133" i="45"/>
  <c r="AD135" i="45"/>
  <c r="AD137" i="45"/>
  <c r="AD139" i="45"/>
  <c r="AD141" i="45"/>
  <c r="AD21" i="45"/>
  <c r="AD29" i="45"/>
  <c r="AD42" i="45"/>
  <c r="AD49" i="45"/>
  <c r="AD73" i="45"/>
  <c r="AD85" i="45"/>
  <c r="AD97" i="45"/>
  <c r="AD109" i="45"/>
  <c r="AD121" i="45"/>
  <c r="AD166" i="45"/>
  <c r="AD167" i="45"/>
  <c r="AC169" i="45" l="1"/>
  <c r="AC170" i="45" s="1"/>
  <c r="AA169" i="45"/>
  <c r="AA170" i="45" s="1"/>
  <c r="AB169" i="45"/>
  <c r="AB170" i="45" s="1"/>
  <c r="AD59" i="45"/>
  <c r="AD57" i="45"/>
  <c r="AD169" i="45" l="1"/>
  <c r="AD170" i="45" s="1"/>
  <c r="Y168" i="37" l="1"/>
  <c r="X168" i="37"/>
  <c r="W168" i="37"/>
  <c r="V168" i="37"/>
  <c r="T168" i="37"/>
  <c r="R168" i="37"/>
  <c r="N168" i="37"/>
  <c r="P168" i="37" s="1"/>
  <c r="M168" i="37"/>
  <c r="AC168" i="37" s="1"/>
  <c r="K168" i="37"/>
  <c r="I168" i="37"/>
  <c r="E168" i="37"/>
  <c r="G168" i="37" s="1"/>
  <c r="Y167" i="37"/>
  <c r="X167" i="37"/>
  <c r="W167" i="37"/>
  <c r="V167" i="37"/>
  <c r="T167" i="37"/>
  <c r="R167" i="37"/>
  <c r="N167" i="37"/>
  <c r="P167" i="37" s="1"/>
  <c r="M167" i="37"/>
  <c r="K167" i="37"/>
  <c r="AB167" i="37" s="1"/>
  <c r="I167" i="37"/>
  <c r="G167" i="37"/>
  <c r="E167" i="37"/>
  <c r="Y166" i="37"/>
  <c r="X166" i="37"/>
  <c r="W166" i="37"/>
  <c r="V166" i="37"/>
  <c r="T166" i="37"/>
  <c r="R166" i="37"/>
  <c r="N166" i="37"/>
  <c r="P166" i="37" s="1"/>
  <c r="M166" i="37"/>
  <c r="AC166" i="37" s="1"/>
  <c r="K166" i="37"/>
  <c r="AB166" i="37" s="1"/>
  <c r="I166" i="37"/>
  <c r="E166" i="37"/>
  <c r="G166" i="37" s="1"/>
  <c r="Y165" i="37"/>
  <c r="X165" i="37"/>
  <c r="W165" i="37"/>
  <c r="V165" i="37"/>
  <c r="T165" i="37"/>
  <c r="R165" i="37"/>
  <c r="N165" i="37"/>
  <c r="P165" i="37" s="1"/>
  <c r="M165" i="37"/>
  <c r="K165" i="37"/>
  <c r="I165" i="37"/>
  <c r="E165" i="37"/>
  <c r="G165" i="37" s="1"/>
  <c r="Y164" i="37"/>
  <c r="X164" i="37"/>
  <c r="W164" i="37"/>
  <c r="V164" i="37"/>
  <c r="T164" i="37"/>
  <c r="R164" i="37"/>
  <c r="N164" i="37"/>
  <c r="P164" i="37" s="1"/>
  <c r="M164" i="37"/>
  <c r="AC164" i="37" s="1"/>
  <c r="K164" i="37"/>
  <c r="AB164" i="37" s="1"/>
  <c r="I164" i="37"/>
  <c r="E164" i="37"/>
  <c r="G164" i="37" s="1"/>
  <c r="Y163" i="37"/>
  <c r="X163" i="37"/>
  <c r="W163" i="37"/>
  <c r="V163" i="37"/>
  <c r="T163" i="37"/>
  <c r="R163" i="37"/>
  <c r="N163" i="37"/>
  <c r="P163" i="37" s="1"/>
  <c r="M163" i="37"/>
  <c r="K163" i="37"/>
  <c r="AB163" i="37" s="1"/>
  <c r="I163" i="37"/>
  <c r="E163" i="37"/>
  <c r="G163" i="37" s="1"/>
  <c r="Y162" i="37"/>
  <c r="X162" i="37"/>
  <c r="W162" i="37"/>
  <c r="V162" i="37"/>
  <c r="T162" i="37"/>
  <c r="R162" i="37"/>
  <c r="N162" i="37"/>
  <c r="P162" i="37" s="1"/>
  <c r="M162" i="37"/>
  <c r="AC162" i="37" s="1"/>
  <c r="K162" i="37"/>
  <c r="AB162" i="37" s="1"/>
  <c r="I162" i="37"/>
  <c r="E162" i="37"/>
  <c r="G162" i="37" s="1"/>
  <c r="Y161" i="37"/>
  <c r="X161" i="37"/>
  <c r="W161" i="37"/>
  <c r="V161" i="37"/>
  <c r="T161" i="37"/>
  <c r="R161" i="37"/>
  <c r="N161" i="37"/>
  <c r="P161" i="37" s="1"/>
  <c r="M161" i="37"/>
  <c r="K161" i="37"/>
  <c r="I161" i="37"/>
  <c r="E161" i="37"/>
  <c r="G161" i="37" s="1"/>
  <c r="Y160" i="37"/>
  <c r="X160" i="37"/>
  <c r="W160" i="37"/>
  <c r="V160" i="37"/>
  <c r="T160" i="37"/>
  <c r="R160" i="37"/>
  <c r="N160" i="37"/>
  <c r="P160" i="37" s="1"/>
  <c r="M160" i="37"/>
  <c r="AC160" i="37" s="1"/>
  <c r="K160" i="37"/>
  <c r="AB160" i="37" s="1"/>
  <c r="I160" i="37"/>
  <c r="AA160" i="37" s="1"/>
  <c r="E160" i="37"/>
  <c r="G160" i="37" s="1"/>
  <c r="Y159" i="37"/>
  <c r="X159" i="37"/>
  <c r="W159" i="37"/>
  <c r="V159" i="37"/>
  <c r="T159" i="37"/>
  <c r="R159" i="37"/>
  <c r="N159" i="37"/>
  <c r="P159" i="37" s="1"/>
  <c r="M159" i="37"/>
  <c r="K159" i="37"/>
  <c r="I159" i="37"/>
  <c r="AA159" i="37" s="1"/>
  <c r="E159" i="37"/>
  <c r="G159" i="37" s="1"/>
  <c r="Y158" i="37"/>
  <c r="X158" i="37"/>
  <c r="W158" i="37"/>
  <c r="V158" i="37"/>
  <c r="T158" i="37"/>
  <c r="R158" i="37"/>
  <c r="N158" i="37"/>
  <c r="P158" i="37" s="1"/>
  <c r="M158" i="37"/>
  <c r="AC158" i="37" s="1"/>
  <c r="K158" i="37"/>
  <c r="AB158" i="37" s="1"/>
  <c r="I158" i="37"/>
  <c r="AA158" i="37" s="1"/>
  <c r="E158" i="37"/>
  <c r="G158" i="37" s="1"/>
  <c r="Y157" i="37"/>
  <c r="X157" i="37"/>
  <c r="W157" i="37"/>
  <c r="V157" i="37"/>
  <c r="T157" i="37"/>
  <c r="R157" i="37"/>
  <c r="N157" i="37"/>
  <c r="P157" i="37" s="1"/>
  <c r="M157" i="37"/>
  <c r="K157" i="37"/>
  <c r="AB157" i="37" s="1"/>
  <c r="I157" i="37"/>
  <c r="E157" i="37"/>
  <c r="G157" i="37" s="1"/>
  <c r="Y156" i="37"/>
  <c r="X156" i="37"/>
  <c r="W156" i="37"/>
  <c r="V156" i="37"/>
  <c r="T156" i="37"/>
  <c r="R156" i="37"/>
  <c r="N156" i="37"/>
  <c r="P156" i="37" s="1"/>
  <c r="M156" i="37"/>
  <c r="AC156" i="37" s="1"/>
  <c r="K156" i="37"/>
  <c r="AB156" i="37" s="1"/>
  <c r="I156" i="37"/>
  <c r="AA156" i="37" s="1"/>
  <c r="E156" i="37"/>
  <c r="G156" i="37" s="1"/>
  <c r="Y155" i="37"/>
  <c r="X155" i="37"/>
  <c r="W155" i="37"/>
  <c r="V155" i="37"/>
  <c r="T155" i="37"/>
  <c r="R155" i="37"/>
  <c r="N155" i="37"/>
  <c r="P155" i="37" s="1"/>
  <c r="M155" i="37"/>
  <c r="K155" i="37"/>
  <c r="I155" i="37"/>
  <c r="E155" i="37"/>
  <c r="G155" i="37" s="1"/>
  <c r="Y154" i="37"/>
  <c r="X154" i="37"/>
  <c r="W154" i="37"/>
  <c r="V154" i="37"/>
  <c r="T154" i="37"/>
  <c r="R154" i="37"/>
  <c r="N154" i="37"/>
  <c r="P154" i="37" s="1"/>
  <c r="M154" i="37"/>
  <c r="K154" i="37"/>
  <c r="AB154" i="37" s="1"/>
  <c r="I154" i="37"/>
  <c r="E154" i="37"/>
  <c r="G154" i="37" s="1"/>
  <c r="Y153" i="37"/>
  <c r="X153" i="37"/>
  <c r="W153" i="37"/>
  <c r="V153" i="37"/>
  <c r="T153" i="37"/>
  <c r="R153" i="37"/>
  <c r="N153" i="37"/>
  <c r="P153" i="37" s="1"/>
  <c r="M153" i="37"/>
  <c r="K153" i="37"/>
  <c r="AB153" i="37" s="1"/>
  <c r="I153" i="37"/>
  <c r="AA153" i="37" s="1"/>
  <c r="G153" i="37"/>
  <c r="Y152" i="37"/>
  <c r="X152" i="37"/>
  <c r="W152" i="37"/>
  <c r="V152" i="37"/>
  <c r="T152" i="37"/>
  <c r="R152" i="37"/>
  <c r="N152" i="37"/>
  <c r="P152" i="37" s="1"/>
  <c r="M152" i="37"/>
  <c r="K152" i="37"/>
  <c r="I152" i="37"/>
  <c r="AA152" i="37" s="1"/>
  <c r="G152" i="37"/>
  <c r="Y151" i="37"/>
  <c r="X151" i="37"/>
  <c r="W151" i="37"/>
  <c r="V151" i="37"/>
  <c r="T151" i="37"/>
  <c r="R151" i="37"/>
  <c r="N151" i="37"/>
  <c r="P151" i="37" s="1"/>
  <c r="M151" i="37"/>
  <c r="AC151" i="37" s="1"/>
  <c r="K151" i="37"/>
  <c r="I151" i="37"/>
  <c r="E151" i="37"/>
  <c r="G151" i="37" s="1"/>
  <c r="Y150" i="37"/>
  <c r="X150" i="37"/>
  <c r="W150" i="37"/>
  <c r="V150" i="37"/>
  <c r="T150" i="37"/>
  <c r="R150" i="37"/>
  <c r="N150" i="37"/>
  <c r="P150" i="37" s="1"/>
  <c r="M150" i="37"/>
  <c r="AC150" i="37" s="1"/>
  <c r="K150" i="37"/>
  <c r="AB150" i="37" s="1"/>
  <c r="I150" i="37"/>
  <c r="AA150" i="37" s="1"/>
  <c r="E150" i="37"/>
  <c r="G150" i="37" s="1"/>
  <c r="Y149" i="37"/>
  <c r="X149" i="37"/>
  <c r="W149" i="37"/>
  <c r="V149" i="37"/>
  <c r="T149" i="37"/>
  <c r="R149" i="37"/>
  <c r="N149" i="37"/>
  <c r="P149" i="37" s="1"/>
  <c r="M149" i="37"/>
  <c r="K149" i="37"/>
  <c r="I149" i="37"/>
  <c r="AA149" i="37" s="1"/>
  <c r="E149" i="37"/>
  <c r="G149" i="37" s="1"/>
  <c r="Y148" i="37"/>
  <c r="X148" i="37"/>
  <c r="W148" i="37"/>
  <c r="V148" i="37"/>
  <c r="T148" i="37"/>
  <c r="R148" i="37"/>
  <c r="N148" i="37"/>
  <c r="P148" i="37" s="1"/>
  <c r="M148" i="37"/>
  <c r="AC148" i="37" s="1"/>
  <c r="K148" i="37"/>
  <c r="AB148" i="37" s="1"/>
  <c r="I148" i="37"/>
  <c r="E148" i="37"/>
  <c r="G148" i="37" s="1"/>
  <c r="Y147" i="37"/>
  <c r="X147" i="37"/>
  <c r="W147" i="37"/>
  <c r="V147" i="37"/>
  <c r="T147" i="37"/>
  <c r="R147" i="37"/>
  <c r="N147" i="37"/>
  <c r="P147" i="37" s="1"/>
  <c r="M147" i="37"/>
  <c r="AC147" i="37" s="1"/>
  <c r="K147" i="37"/>
  <c r="I147" i="37"/>
  <c r="E147" i="37"/>
  <c r="G147" i="37" s="1"/>
  <c r="Y146" i="37"/>
  <c r="X146" i="37"/>
  <c r="W146" i="37"/>
  <c r="V146" i="37"/>
  <c r="T146" i="37"/>
  <c r="R146" i="37"/>
  <c r="N146" i="37"/>
  <c r="P146" i="37" s="1"/>
  <c r="M146" i="37"/>
  <c r="AC146" i="37" s="1"/>
  <c r="K146" i="37"/>
  <c r="AB146" i="37" s="1"/>
  <c r="I146" i="37"/>
  <c r="AA146" i="37" s="1"/>
  <c r="E146" i="37"/>
  <c r="G146" i="37" s="1"/>
  <c r="Y145" i="37"/>
  <c r="X145" i="37"/>
  <c r="W145" i="37"/>
  <c r="V145" i="37"/>
  <c r="T145" i="37"/>
  <c r="R145" i="37"/>
  <c r="N145" i="37"/>
  <c r="P145" i="37" s="1"/>
  <c r="M145" i="37"/>
  <c r="K145" i="37"/>
  <c r="I145" i="37"/>
  <c r="AA145" i="37" s="1"/>
  <c r="E145" i="37"/>
  <c r="G145" i="37" s="1"/>
  <c r="Y144" i="37"/>
  <c r="X144" i="37"/>
  <c r="W144" i="37"/>
  <c r="V144" i="37"/>
  <c r="T144" i="37"/>
  <c r="R144" i="37"/>
  <c r="N144" i="37"/>
  <c r="P144" i="37" s="1"/>
  <c r="M144" i="37"/>
  <c r="AC144" i="37" s="1"/>
  <c r="K144" i="37"/>
  <c r="I144" i="37"/>
  <c r="AA144" i="37" s="1"/>
  <c r="E144" i="37"/>
  <c r="G144" i="37" s="1"/>
  <c r="Y143" i="37"/>
  <c r="X143" i="37"/>
  <c r="W143" i="37"/>
  <c r="V143" i="37"/>
  <c r="T143" i="37"/>
  <c r="R143" i="37"/>
  <c r="N143" i="37"/>
  <c r="P143" i="37" s="1"/>
  <c r="M143" i="37"/>
  <c r="K143" i="37"/>
  <c r="I143" i="37"/>
  <c r="AA143" i="37" s="1"/>
  <c r="E143" i="37"/>
  <c r="G143" i="37" s="1"/>
  <c r="Y142" i="37"/>
  <c r="X142" i="37"/>
  <c r="W142" i="37"/>
  <c r="V142" i="37"/>
  <c r="T142" i="37"/>
  <c r="R142" i="37"/>
  <c r="N142" i="37"/>
  <c r="P142" i="37" s="1"/>
  <c r="M142" i="37"/>
  <c r="AC142" i="37" s="1"/>
  <c r="K142" i="37"/>
  <c r="AB142" i="37" s="1"/>
  <c r="I142" i="37"/>
  <c r="E142" i="37"/>
  <c r="G142" i="37" s="1"/>
  <c r="Y141" i="37"/>
  <c r="X141" i="37"/>
  <c r="W141" i="37"/>
  <c r="V141" i="37"/>
  <c r="T141" i="37"/>
  <c r="R141" i="37"/>
  <c r="N141" i="37"/>
  <c r="P141" i="37" s="1"/>
  <c r="M141" i="37"/>
  <c r="AC141" i="37" s="1"/>
  <c r="K141" i="37"/>
  <c r="I141" i="37"/>
  <c r="E141" i="37"/>
  <c r="G141" i="37" s="1"/>
  <c r="Y140" i="37"/>
  <c r="X140" i="37"/>
  <c r="W140" i="37"/>
  <c r="V140" i="37"/>
  <c r="T140" i="37"/>
  <c r="R140" i="37"/>
  <c r="N140" i="37"/>
  <c r="P140" i="37" s="1"/>
  <c r="M140" i="37"/>
  <c r="AC140" i="37" s="1"/>
  <c r="K140" i="37"/>
  <c r="I140" i="37"/>
  <c r="AA140" i="37" s="1"/>
  <c r="E140" i="37"/>
  <c r="G140" i="37" s="1"/>
  <c r="Y139" i="37"/>
  <c r="X139" i="37"/>
  <c r="W139" i="37"/>
  <c r="V139" i="37"/>
  <c r="T139" i="37"/>
  <c r="R139" i="37"/>
  <c r="N139" i="37"/>
  <c r="P139" i="37" s="1"/>
  <c r="M139" i="37"/>
  <c r="AC139" i="37" s="1"/>
  <c r="K139" i="37"/>
  <c r="I139" i="37"/>
  <c r="E139" i="37"/>
  <c r="G139" i="37" s="1"/>
  <c r="Y138" i="37"/>
  <c r="X138" i="37"/>
  <c r="W138" i="37"/>
  <c r="V138" i="37"/>
  <c r="T138" i="37"/>
  <c r="R138" i="37"/>
  <c r="N138" i="37"/>
  <c r="P138" i="37" s="1"/>
  <c r="M138" i="37"/>
  <c r="AC138" i="37" s="1"/>
  <c r="K138" i="37"/>
  <c r="AB138" i="37" s="1"/>
  <c r="I138" i="37"/>
  <c r="E138" i="37"/>
  <c r="G138" i="37" s="1"/>
  <c r="Y137" i="37"/>
  <c r="X137" i="37"/>
  <c r="W137" i="37"/>
  <c r="V137" i="37"/>
  <c r="T137" i="37"/>
  <c r="R137" i="37"/>
  <c r="N137" i="37"/>
  <c r="P137" i="37" s="1"/>
  <c r="M137" i="37"/>
  <c r="K137" i="37"/>
  <c r="I137" i="37"/>
  <c r="AA137" i="37" s="1"/>
  <c r="E137" i="37"/>
  <c r="G137" i="37" s="1"/>
  <c r="Y136" i="37"/>
  <c r="X136" i="37"/>
  <c r="W136" i="37"/>
  <c r="V136" i="37"/>
  <c r="T136" i="37"/>
  <c r="R136" i="37"/>
  <c r="N136" i="37"/>
  <c r="P136" i="37" s="1"/>
  <c r="M136" i="37"/>
  <c r="AC136" i="37" s="1"/>
  <c r="K136" i="37"/>
  <c r="I136" i="37"/>
  <c r="AA136" i="37" s="1"/>
  <c r="E136" i="37"/>
  <c r="G136" i="37" s="1"/>
  <c r="Y135" i="37"/>
  <c r="X135" i="37"/>
  <c r="W135" i="37"/>
  <c r="V135" i="37"/>
  <c r="T135" i="37"/>
  <c r="R135" i="37"/>
  <c r="N135" i="37"/>
  <c r="P135" i="37" s="1"/>
  <c r="M135" i="37"/>
  <c r="AC135" i="37" s="1"/>
  <c r="K135" i="37"/>
  <c r="I135" i="37"/>
  <c r="E135" i="37"/>
  <c r="G135" i="37" s="1"/>
  <c r="Y134" i="37"/>
  <c r="X134" i="37"/>
  <c r="W134" i="37"/>
  <c r="V134" i="37"/>
  <c r="T134" i="37"/>
  <c r="R134" i="37"/>
  <c r="N134" i="37"/>
  <c r="P134" i="37" s="1"/>
  <c r="M134" i="37"/>
  <c r="AC134" i="37" s="1"/>
  <c r="K134" i="37"/>
  <c r="AB134" i="37" s="1"/>
  <c r="I134" i="37"/>
  <c r="E134" i="37"/>
  <c r="G134" i="37" s="1"/>
  <c r="Y133" i="37"/>
  <c r="X133" i="37"/>
  <c r="W133" i="37"/>
  <c r="V133" i="37"/>
  <c r="T133" i="37"/>
  <c r="R133" i="37"/>
  <c r="N133" i="37"/>
  <c r="P133" i="37" s="1"/>
  <c r="M133" i="37"/>
  <c r="AC133" i="37" s="1"/>
  <c r="K133" i="37"/>
  <c r="I133" i="37"/>
  <c r="AA133" i="37" s="1"/>
  <c r="E133" i="37"/>
  <c r="G133" i="37" s="1"/>
  <c r="Y132" i="37"/>
  <c r="X132" i="37"/>
  <c r="W132" i="37"/>
  <c r="V132" i="37"/>
  <c r="T132" i="37"/>
  <c r="R132" i="37"/>
  <c r="N132" i="37"/>
  <c r="P132" i="37" s="1"/>
  <c r="M132" i="37"/>
  <c r="AC132" i="37" s="1"/>
  <c r="K132" i="37"/>
  <c r="AB132" i="37" s="1"/>
  <c r="I132" i="37"/>
  <c r="AA132" i="37" s="1"/>
  <c r="E132" i="37"/>
  <c r="G132" i="37" s="1"/>
  <c r="Y131" i="37"/>
  <c r="X131" i="37"/>
  <c r="W131" i="37"/>
  <c r="V131" i="37"/>
  <c r="T131" i="37"/>
  <c r="R131" i="37"/>
  <c r="N131" i="37"/>
  <c r="P131" i="37" s="1"/>
  <c r="M131" i="37"/>
  <c r="K131" i="37"/>
  <c r="I131" i="37"/>
  <c r="AA131" i="37" s="1"/>
  <c r="E131" i="37"/>
  <c r="G131" i="37" s="1"/>
  <c r="Y130" i="37"/>
  <c r="X130" i="37"/>
  <c r="W130" i="37"/>
  <c r="V130" i="37"/>
  <c r="T130" i="37"/>
  <c r="R130" i="37"/>
  <c r="N130" i="37"/>
  <c r="P130" i="37" s="1"/>
  <c r="M130" i="37"/>
  <c r="AC130" i="37" s="1"/>
  <c r="K130" i="37"/>
  <c r="AB130" i="37" s="1"/>
  <c r="I130" i="37"/>
  <c r="AA130" i="37" s="1"/>
  <c r="E130" i="37"/>
  <c r="G130" i="37" s="1"/>
  <c r="Y129" i="37"/>
  <c r="X129" i="37"/>
  <c r="W129" i="37"/>
  <c r="V129" i="37"/>
  <c r="T129" i="37"/>
  <c r="R129" i="37"/>
  <c r="N129" i="37"/>
  <c r="P129" i="37" s="1"/>
  <c r="M129" i="37"/>
  <c r="AC129" i="37" s="1"/>
  <c r="K129" i="37"/>
  <c r="I129" i="37"/>
  <c r="E129" i="37"/>
  <c r="G129" i="37" s="1"/>
  <c r="Y128" i="37"/>
  <c r="X128" i="37"/>
  <c r="W128" i="37"/>
  <c r="V128" i="37"/>
  <c r="T128" i="37"/>
  <c r="R128" i="37"/>
  <c r="N128" i="37"/>
  <c r="P128" i="37" s="1"/>
  <c r="M128" i="37"/>
  <c r="AC128" i="37" s="1"/>
  <c r="K128" i="37"/>
  <c r="AB128" i="37" s="1"/>
  <c r="I128" i="37"/>
  <c r="AA128" i="37" s="1"/>
  <c r="E128" i="37"/>
  <c r="G128" i="37" s="1"/>
  <c r="Y127" i="37"/>
  <c r="X127" i="37"/>
  <c r="W127" i="37"/>
  <c r="V127" i="37"/>
  <c r="T127" i="37"/>
  <c r="R127" i="37"/>
  <c r="N127" i="37"/>
  <c r="P127" i="37" s="1"/>
  <c r="M127" i="37"/>
  <c r="AC127" i="37" s="1"/>
  <c r="K127" i="37"/>
  <c r="I127" i="37"/>
  <c r="AA127" i="37" s="1"/>
  <c r="E127" i="37"/>
  <c r="G127" i="37" s="1"/>
  <c r="Y126" i="37"/>
  <c r="X126" i="37"/>
  <c r="W126" i="37"/>
  <c r="V126" i="37"/>
  <c r="T126" i="37"/>
  <c r="R126" i="37"/>
  <c r="N126" i="37"/>
  <c r="P126" i="37" s="1"/>
  <c r="M126" i="37"/>
  <c r="AC126" i="37" s="1"/>
  <c r="K126" i="37"/>
  <c r="AB126" i="37" s="1"/>
  <c r="I126" i="37"/>
  <c r="AA126" i="37" s="1"/>
  <c r="E126" i="37"/>
  <c r="G126" i="37" s="1"/>
  <c r="Y125" i="37"/>
  <c r="X125" i="37"/>
  <c r="W125" i="37"/>
  <c r="V125" i="37"/>
  <c r="T125" i="37"/>
  <c r="R125" i="37"/>
  <c r="N125" i="37"/>
  <c r="P125" i="37" s="1"/>
  <c r="M125" i="37"/>
  <c r="K125" i="37"/>
  <c r="I125" i="37"/>
  <c r="AA125" i="37" s="1"/>
  <c r="E125" i="37"/>
  <c r="G125" i="37" s="1"/>
  <c r="Y124" i="37"/>
  <c r="X124" i="37"/>
  <c r="W124" i="37"/>
  <c r="V124" i="37"/>
  <c r="T124" i="37"/>
  <c r="R124" i="37"/>
  <c r="N124" i="37"/>
  <c r="P124" i="37" s="1"/>
  <c r="M124" i="37"/>
  <c r="K124" i="37"/>
  <c r="AB124" i="37" s="1"/>
  <c r="I124" i="37"/>
  <c r="AA124" i="37" s="1"/>
  <c r="E124" i="37"/>
  <c r="G124" i="37" s="1"/>
  <c r="Y123" i="37"/>
  <c r="X123" i="37"/>
  <c r="W123" i="37"/>
  <c r="V123" i="37"/>
  <c r="T123" i="37"/>
  <c r="R123" i="37"/>
  <c r="N123" i="37"/>
  <c r="P123" i="37" s="1"/>
  <c r="M123" i="37"/>
  <c r="AC123" i="37" s="1"/>
  <c r="K123" i="37"/>
  <c r="I123" i="37"/>
  <c r="G123" i="37"/>
  <c r="Y122" i="37"/>
  <c r="X122" i="37"/>
  <c r="W122" i="37"/>
  <c r="V122" i="37"/>
  <c r="T122" i="37"/>
  <c r="R122" i="37"/>
  <c r="N122" i="37"/>
  <c r="P122" i="37" s="1"/>
  <c r="M122" i="37"/>
  <c r="K122" i="37"/>
  <c r="I122" i="37"/>
  <c r="AA122" i="37" s="1"/>
  <c r="E122" i="37"/>
  <c r="G122" i="37" s="1"/>
  <c r="Y121" i="37"/>
  <c r="X121" i="37"/>
  <c r="W121" i="37"/>
  <c r="V121" i="37"/>
  <c r="T121" i="37"/>
  <c r="R121" i="37"/>
  <c r="N121" i="37"/>
  <c r="P121" i="37" s="1"/>
  <c r="M121" i="37"/>
  <c r="AC121" i="37" s="1"/>
  <c r="K121" i="37"/>
  <c r="AB121" i="37" s="1"/>
  <c r="I121" i="37"/>
  <c r="E121" i="37"/>
  <c r="G121" i="37" s="1"/>
  <c r="Y120" i="37"/>
  <c r="X120" i="37"/>
  <c r="W120" i="37"/>
  <c r="V120" i="37"/>
  <c r="T120" i="37"/>
  <c r="R120" i="37"/>
  <c r="N120" i="37"/>
  <c r="P120" i="37" s="1"/>
  <c r="M120" i="37"/>
  <c r="K120" i="37"/>
  <c r="AB120" i="37" s="1"/>
  <c r="I120" i="37"/>
  <c r="AA120" i="37" s="1"/>
  <c r="E120" i="37"/>
  <c r="G120" i="37" s="1"/>
  <c r="Y119" i="37"/>
  <c r="X119" i="37"/>
  <c r="W119" i="37"/>
  <c r="V119" i="37"/>
  <c r="T119" i="37"/>
  <c r="R119" i="37"/>
  <c r="N119" i="37"/>
  <c r="P119" i="37" s="1"/>
  <c r="M119" i="37"/>
  <c r="K119" i="37"/>
  <c r="I119" i="37"/>
  <c r="E119" i="37"/>
  <c r="G119" i="37" s="1"/>
  <c r="Y118" i="37"/>
  <c r="X118" i="37"/>
  <c r="W118" i="37"/>
  <c r="V118" i="37"/>
  <c r="T118" i="37"/>
  <c r="R118" i="37"/>
  <c r="N118" i="37"/>
  <c r="P118" i="37" s="1"/>
  <c r="M118" i="37"/>
  <c r="AC118" i="37" s="1"/>
  <c r="K118" i="37"/>
  <c r="I118" i="37"/>
  <c r="AA118" i="37" s="1"/>
  <c r="E118" i="37"/>
  <c r="G118" i="37" s="1"/>
  <c r="Y117" i="37"/>
  <c r="X117" i="37"/>
  <c r="W117" i="37"/>
  <c r="V117" i="37"/>
  <c r="T117" i="37"/>
  <c r="R117" i="37"/>
  <c r="N117" i="37"/>
  <c r="P117" i="37" s="1"/>
  <c r="M117" i="37"/>
  <c r="AC117" i="37" s="1"/>
  <c r="K117" i="37"/>
  <c r="AB117" i="37" s="1"/>
  <c r="I117" i="37"/>
  <c r="AA117" i="37" s="1"/>
  <c r="E117" i="37"/>
  <c r="G117" i="37" s="1"/>
  <c r="Y116" i="37"/>
  <c r="X116" i="37"/>
  <c r="W116" i="37"/>
  <c r="V116" i="37"/>
  <c r="T116" i="37"/>
  <c r="R116" i="37"/>
  <c r="N116" i="37"/>
  <c r="P116" i="37" s="1"/>
  <c r="M116" i="37"/>
  <c r="K116" i="37"/>
  <c r="AB116" i="37" s="1"/>
  <c r="I116" i="37"/>
  <c r="E116" i="37"/>
  <c r="G116" i="37" s="1"/>
  <c r="Y115" i="37"/>
  <c r="X115" i="37"/>
  <c r="W115" i="37"/>
  <c r="V115" i="37"/>
  <c r="T115" i="37"/>
  <c r="R115" i="37"/>
  <c r="N115" i="37"/>
  <c r="P115" i="37" s="1"/>
  <c r="M115" i="37"/>
  <c r="AC115" i="37" s="1"/>
  <c r="K115" i="37"/>
  <c r="AB115" i="37" s="1"/>
  <c r="I115" i="37"/>
  <c r="AA115" i="37" s="1"/>
  <c r="E115" i="37"/>
  <c r="G115" i="37" s="1"/>
  <c r="Y114" i="37"/>
  <c r="X114" i="37"/>
  <c r="W114" i="37"/>
  <c r="V114" i="37"/>
  <c r="T114" i="37"/>
  <c r="R114" i="37"/>
  <c r="N114" i="37"/>
  <c r="P114" i="37" s="1"/>
  <c r="M114" i="37"/>
  <c r="K114" i="37"/>
  <c r="AB114" i="37" s="1"/>
  <c r="I114" i="37"/>
  <c r="AA114" i="37" s="1"/>
  <c r="E114" i="37"/>
  <c r="G114" i="37" s="1"/>
  <c r="Y113" i="37"/>
  <c r="X113" i="37"/>
  <c r="W113" i="37"/>
  <c r="V113" i="37"/>
  <c r="T113" i="37"/>
  <c r="R113" i="37"/>
  <c r="N113" i="37"/>
  <c r="P113" i="37" s="1"/>
  <c r="M113" i="37"/>
  <c r="AC113" i="37" s="1"/>
  <c r="K113" i="37"/>
  <c r="AB113" i="37" s="1"/>
  <c r="I113" i="37"/>
  <c r="E113" i="37"/>
  <c r="G113" i="37" s="1"/>
  <c r="Y112" i="37"/>
  <c r="X112" i="37"/>
  <c r="W112" i="37"/>
  <c r="V112" i="37"/>
  <c r="T112" i="37"/>
  <c r="R112" i="37"/>
  <c r="N112" i="37"/>
  <c r="P112" i="37" s="1"/>
  <c r="M112" i="37"/>
  <c r="K112" i="37"/>
  <c r="I112" i="37"/>
  <c r="AA112" i="37" s="1"/>
  <c r="E112" i="37"/>
  <c r="G112" i="37" s="1"/>
  <c r="Y111" i="37"/>
  <c r="X111" i="37"/>
  <c r="W111" i="37"/>
  <c r="V111" i="37"/>
  <c r="T111" i="37"/>
  <c r="R111" i="37"/>
  <c r="N111" i="37"/>
  <c r="P111" i="37" s="1"/>
  <c r="M111" i="37"/>
  <c r="K111" i="37"/>
  <c r="I111" i="37"/>
  <c r="E111" i="37"/>
  <c r="G111" i="37" s="1"/>
  <c r="Y110" i="37"/>
  <c r="X110" i="37"/>
  <c r="W110" i="37"/>
  <c r="V110" i="37"/>
  <c r="T110" i="37"/>
  <c r="R110" i="37"/>
  <c r="N110" i="37"/>
  <c r="P110" i="37" s="1"/>
  <c r="M110" i="37"/>
  <c r="AC110" i="37" s="1"/>
  <c r="K110" i="37"/>
  <c r="I110" i="37"/>
  <c r="E110" i="37"/>
  <c r="G110" i="37" s="1"/>
  <c r="Y109" i="37"/>
  <c r="X109" i="37"/>
  <c r="W109" i="37"/>
  <c r="V109" i="37"/>
  <c r="T109" i="37"/>
  <c r="R109" i="37"/>
  <c r="N109" i="37"/>
  <c r="P109" i="37" s="1"/>
  <c r="M109" i="37"/>
  <c r="AC109" i="37" s="1"/>
  <c r="K109" i="37"/>
  <c r="AB109" i="37" s="1"/>
  <c r="I109" i="37"/>
  <c r="E109" i="37"/>
  <c r="G109" i="37" s="1"/>
  <c r="Y108" i="37"/>
  <c r="X108" i="37"/>
  <c r="W108" i="37"/>
  <c r="V108" i="37"/>
  <c r="T108" i="37"/>
  <c r="R108" i="37"/>
  <c r="N108" i="37"/>
  <c r="P108" i="37" s="1"/>
  <c r="M108" i="37"/>
  <c r="AC108" i="37" s="1"/>
  <c r="K108" i="37"/>
  <c r="I108" i="37"/>
  <c r="E108" i="37"/>
  <c r="G108" i="37" s="1"/>
  <c r="Y107" i="37"/>
  <c r="X107" i="37"/>
  <c r="W107" i="37"/>
  <c r="V107" i="37"/>
  <c r="T107" i="37"/>
  <c r="R107" i="37"/>
  <c r="N107" i="37"/>
  <c r="P107" i="37" s="1"/>
  <c r="M107" i="37"/>
  <c r="AC107" i="37" s="1"/>
  <c r="K107" i="37"/>
  <c r="AB107" i="37" s="1"/>
  <c r="I107" i="37"/>
  <c r="AA107" i="37" s="1"/>
  <c r="E107" i="37"/>
  <c r="G107" i="37" s="1"/>
  <c r="Y106" i="37"/>
  <c r="X106" i="37"/>
  <c r="W106" i="37"/>
  <c r="Z106" i="37" s="1"/>
  <c r="V106" i="37"/>
  <c r="T106" i="37"/>
  <c r="R106" i="37"/>
  <c r="N106" i="37"/>
  <c r="P106" i="37" s="1"/>
  <c r="M106" i="37"/>
  <c r="K106" i="37"/>
  <c r="AB106" i="37" s="1"/>
  <c r="I106" i="37"/>
  <c r="AA106" i="37" s="1"/>
  <c r="E106" i="37"/>
  <c r="G106" i="37" s="1"/>
  <c r="Y105" i="37"/>
  <c r="X105" i="37"/>
  <c r="W105" i="37"/>
  <c r="V105" i="37"/>
  <c r="T105" i="37"/>
  <c r="R105" i="37"/>
  <c r="N105" i="37"/>
  <c r="P105" i="37" s="1"/>
  <c r="M105" i="37"/>
  <c r="K105" i="37"/>
  <c r="I105" i="37"/>
  <c r="E105" i="37"/>
  <c r="G105" i="37" s="1"/>
  <c r="Y104" i="37"/>
  <c r="X104" i="37"/>
  <c r="W104" i="37"/>
  <c r="V104" i="37"/>
  <c r="T104" i="37"/>
  <c r="R104" i="37"/>
  <c r="N104" i="37"/>
  <c r="P104" i="37" s="1"/>
  <c r="M104" i="37"/>
  <c r="K104" i="37"/>
  <c r="I104" i="37"/>
  <c r="AA104" i="37" s="1"/>
  <c r="E104" i="37"/>
  <c r="G104" i="37" s="1"/>
  <c r="Y103" i="37"/>
  <c r="X103" i="37"/>
  <c r="W103" i="37"/>
  <c r="V103" i="37"/>
  <c r="T103" i="37"/>
  <c r="R103" i="37"/>
  <c r="N103" i="37"/>
  <c r="P103" i="37" s="1"/>
  <c r="M103" i="37"/>
  <c r="K103" i="37"/>
  <c r="AB103" i="37" s="1"/>
  <c r="I103" i="37"/>
  <c r="E103" i="37"/>
  <c r="G103" i="37" s="1"/>
  <c r="Y102" i="37"/>
  <c r="X102" i="37"/>
  <c r="W102" i="37"/>
  <c r="V102" i="37"/>
  <c r="T102" i="37"/>
  <c r="R102" i="37"/>
  <c r="N102" i="37"/>
  <c r="P102" i="37" s="1"/>
  <c r="M102" i="37"/>
  <c r="K102" i="37"/>
  <c r="AB102" i="37" s="1"/>
  <c r="I102" i="37"/>
  <c r="AA102" i="37" s="1"/>
  <c r="E102" i="37"/>
  <c r="G102" i="37" s="1"/>
  <c r="Y101" i="37"/>
  <c r="X101" i="37"/>
  <c r="W101" i="37"/>
  <c r="V101" i="37"/>
  <c r="T101" i="37"/>
  <c r="R101" i="37"/>
  <c r="N101" i="37"/>
  <c r="P101" i="37" s="1"/>
  <c r="M101" i="37"/>
  <c r="K101" i="37"/>
  <c r="AB101" i="37" s="1"/>
  <c r="I101" i="37"/>
  <c r="AA101" i="37" s="1"/>
  <c r="E101" i="37"/>
  <c r="G101" i="37" s="1"/>
  <c r="Y100" i="37"/>
  <c r="X100" i="37"/>
  <c r="W100" i="37"/>
  <c r="V100" i="37"/>
  <c r="T100" i="37"/>
  <c r="R100" i="37"/>
  <c r="N100" i="37"/>
  <c r="P100" i="37" s="1"/>
  <c r="M100" i="37"/>
  <c r="K100" i="37"/>
  <c r="AB100" i="37" s="1"/>
  <c r="I100" i="37"/>
  <c r="AA100" i="37" s="1"/>
  <c r="E100" i="37"/>
  <c r="G100" i="37" s="1"/>
  <c r="Y99" i="37"/>
  <c r="X99" i="37"/>
  <c r="W99" i="37"/>
  <c r="V99" i="37"/>
  <c r="T99" i="37"/>
  <c r="R99" i="37"/>
  <c r="N99" i="37"/>
  <c r="P99" i="37" s="1"/>
  <c r="M99" i="37"/>
  <c r="AC99" i="37" s="1"/>
  <c r="K99" i="37"/>
  <c r="AB99" i="37" s="1"/>
  <c r="I99" i="37"/>
  <c r="E99" i="37"/>
  <c r="G99" i="37" s="1"/>
  <c r="Y98" i="37"/>
  <c r="X98" i="37"/>
  <c r="W98" i="37"/>
  <c r="V98" i="37"/>
  <c r="T98" i="37"/>
  <c r="R98" i="37"/>
  <c r="N98" i="37"/>
  <c r="P98" i="37" s="1"/>
  <c r="M98" i="37"/>
  <c r="AC98" i="37" s="1"/>
  <c r="K98" i="37"/>
  <c r="AB98" i="37" s="1"/>
  <c r="I98" i="37"/>
  <c r="E98" i="37"/>
  <c r="G98" i="37" s="1"/>
  <c r="Y97" i="37"/>
  <c r="X97" i="37"/>
  <c r="W97" i="37"/>
  <c r="V97" i="37"/>
  <c r="T97" i="37"/>
  <c r="R97" i="37"/>
  <c r="N97" i="37"/>
  <c r="P97" i="37" s="1"/>
  <c r="M97" i="37"/>
  <c r="K97" i="37"/>
  <c r="AB97" i="37" s="1"/>
  <c r="I97" i="37"/>
  <c r="AA97" i="37" s="1"/>
  <c r="E97" i="37"/>
  <c r="G97" i="37" s="1"/>
  <c r="Y96" i="37"/>
  <c r="X96" i="37"/>
  <c r="W96" i="37"/>
  <c r="V96" i="37"/>
  <c r="T96" i="37"/>
  <c r="R96" i="37"/>
  <c r="N96" i="37"/>
  <c r="P96" i="37" s="1"/>
  <c r="M96" i="37"/>
  <c r="K96" i="37"/>
  <c r="AB96" i="37" s="1"/>
  <c r="I96" i="37"/>
  <c r="AA96" i="37" s="1"/>
  <c r="E96" i="37"/>
  <c r="G96" i="37" s="1"/>
  <c r="Y95" i="37"/>
  <c r="X95" i="37"/>
  <c r="W95" i="37"/>
  <c r="V95" i="37"/>
  <c r="T95" i="37"/>
  <c r="R95" i="37"/>
  <c r="N95" i="37"/>
  <c r="P95" i="37" s="1"/>
  <c r="M95" i="37"/>
  <c r="AC95" i="37" s="1"/>
  <c r="K95" i="37"/>
  <c r="I95" i="37"/>
  <c r="AA95" i="37" s="1"/>
  <c r="E95" i="37"/>
  <c r="G95" i="37" s="1"/>
  <c r="Y94" i="37"/>
  <c r="X94" i="37"/>
  <c r="W94" i="37"/>
  <c r="V94" i="37"/>
  <c r="T94" i="37"/>
  <c r="R94" i="37"/>
  <c r="N94" i="37"/>
  <c r="P94" i="37" s="1"/>
  <c r="M94" i="37"/>
  <c r="K94" i="37"/>
  <c r="AB94" i="37" s="1"/>
  <c r="I94" i="37"/>
  <c r="E94" i="37"/>
  <c r="G94" i="37" s="1"/>
  <c r="Y93" i="37"/>
  <c r="X93" i="37"/>
  <c r="W93" i="37"/>
  <c r="V93" i="37"/>
  <c r="T93" i="37"/>
  <c r="R93" i="37"/>
  <c r="N93" i="37"/>
  <c r="P93" i="37" s="1"/>
  <c r="M93" i="37"/>
  <c r="K93" i="37"/>
  <c r="AB93" i="37" s="1"/>
  <c r="I93" i="37"/>
  <c r="AA93" i="37" s="1"/>
  <c r="E93" i="37"/>
  <c r="G93" i="37" s="1"/>
  <c r="Y92" i="37"/>
  <c r="X92" i="37"/>
  <c r="W92" i="37"/>
  <c r="V92" i="37"/>
  <c r="T92" i="37"/>
  <c r="R92" i="37"/>
  <c r="N92" i="37"/>
  <c r="P92" i="37" s="1"/>
  <c r="M92" i="37"/>
  <c r="K92" i="37"/>
  <c r="I92" i="37"/>
  <c r="AA92" i="37" s="1"/>
  <c r="E92" i="37"/>
  <c r="G92" i="37" s="1"/>
  <c r="Y91" i="37"/>
  <c r="X91" i="37"/>
  <c r="W91" i="37"/>
  <c r="V91" i="37"/>
  <c r="T91" i="37"/>
  <c r="R91" i="37"/>
  <c r="N91" i="37"/>
  <c r="P91" i="37" s="1"/>
  <c r="M91" i="37"/>
  <c r="AC91" i="37" s="1"/>
  <c r="K91" i="37"/>
  <c r="AB91" i="37" s="1"/>
  <c r="I91" i="37"/>
  <c r="AA91" i="37" s="1"/>
  <c r="E91" i="37"/>
  <c r="G91" i="37" s="1"/>
  <c r="Y90" i="37"/>
  <c r="X90" i="37"/>
  <c r="W90" i="37"/>
  <c r="V90" i="37"/>
  <c r="T90" i="37"/>
  <c r="R90" i="37"/>
  <c r="N90" i="37"/>
  <c r="P90" i="37" s="1"/>
  <c r="M90" i="37"/>
  <c r="K90" i="37"/>
  <c r="AB90" i="37" s="1"/>
  <c r="I90" i="37"/>
  <c r="AA90" i="37" s="1"/>
  <c r="E90" i="37"/>
  <c r="G90" i="37" s="1"/>
  <c r="Y89" i="37"/>
  <c r="X89" i="37"/>
  <c r="W89" i="37"/>
  <c r="V89" i="37"/>
  <c r="T89" i="37"/>
  <c r="R89" i="37"/>
  <c r="N89" i="37"/>
  <c r="P89" i="37" s="1"/>
  <c r="M89" i="37"/>
  <c r="AC89" i="37" s="1"/>
  <c r="K89" i="37"/>
  <c r="I89" i="37"/>
  <c r="AA89" i="37" s="1"/>
  <c r="E89" i="37"/>
  <c r="G89" i="37" s="1"/>
  <c r="Y88" i="37"/>
  <c r="X88" i="37"/>
  <c r="W88" i="37"/>
  <c r="V88" i="37"/>
  <c r="T88" i="37"/>
  <c r="R88" i="37"/>
  <c r="N88" i="37"/>
  <c r="P88" i="37" s="1"/>
  <c r="M88" i="37"/>
  <c r="K88" i="37"/>
  <c r="I88" i="37"/>
  <c r="AA88" i="37" s="1"/>
  <c r="E88" i="37"/>
  <c r="G88" i="37" s="1"/>
  <c r="Y87" i="37"/>
  <c r="X87" i="37"/>
  <c r="W87" i="37"/>
  <c r="V87" i="37"/>
  <c r="T87" i="37"/>
  <c r="R87" i="37"/>
  <c r="N87" i="37"/>
  <c r="P87" i="37" s="1"/>
  <c r="M87" i="37"/>
  <c r="K87" i="37"/>
  <c r="I87" i="37"/>
  <c r="E87" i="37"/>
  <c r="G87" i="37" s="1"/>
  <c r="Y86" i="37"/>
  <c r="X86" i="37"/>
  <c r="W86" i="37"/>
  <c r="V86" i="37"/>
  <c r="T86" i="37"/>
  <c r="R86" i="37"/>
  <c r="N86" i="37"/>
  <c r="P86" i="37" s="1"/>
  <c r="M86" i="37"/>
  <c r="AC86" i="37" s="1"/>
  <c r="K86" i="37"/>
  <c r="AB86" i="37" s="1"/>
  <c r="I86" i="37"/>
  <c r="AA86" i="37" s="1"/>
  <c r="E86" i="37"/>
  <c r="G86" i="37" s="1"/>
  <c r="Y85" i="37"/>
  <c r="X85" i="37"/>
  <c r="W85" i="37"/>
  <c r="V85" i="37"/>
  <c r="T85" i="37"/>
  <c r="R85" i="37"/>
  <c r="N85" i="37"/>
  <c r="P85" i="37" s="1"/>
  <c r="M85" i="37"/>
  <c r="AC85" i="37" s="1"/>
  <c r="K85" i="37"/>
  <c r="AB85" i="37" s="1"/>
  <c r="I85" i="37"/>
  <c r="AA85" i="37" s="1"/>
  <c r="E85" i="37"/>
  <c r="G85" i="37" s="1"/>
  <c r="Y84" i="37"/>
  <c r="X84" i="37"/>
  <c r="W84" i="37"/>
  <c r="V84" i="37"/>
  <c r="T84" i="37"/>
  <c r="R84" i="37"/>
  <c r="N84" i="37"/>
  <c r="P84" i="37" s="1"/>
  <c r="M84" i="37"/>
  <c r="K84" i="37"/>
  <c r="AB84" i="37" s="1"/>
  <c r="I84" i="37"/>
  <c r="AA84" i="37" s="1"/>
  <c r="E84" i="37"/>
  <c r="G84" i="37" s="1"/>
  <c r="Y83" i="37"/>
  <c r="X83" i="37"/>
  <c r="W83" i="37"/>
  <c r="V83" i="37"/>
  <c r="T83" i="37"/>
  <c r="R83" i="37"/>
  <c r="N83" i="37"/>
  <c r="P83" i="37" s="1"/>
  <c r="M83" i="37"/>
  <c r="AC83" i="37" s="1"/>
  <c r="K83" i="37"/>
  <c r="I83" i="37"/>
  <c r="E83" i="37"/>
  <c r="G83" i="37" s="1"/>
  <c r="Y82" i="37"/>
  <c r="X82" i="37"/>
  <c r="W82" i="37"/>
  <c r="V82" i="37"/>
  <c r="T82" i="37"/>
  <c r="R82" i="37"/>
  <c r="N82" i="37"/>
  <c r="P82" i="37" s="1"/>
  <c r="M82" i="37"/>
  <c r="K82" i="37"/>
  <c r="I82" i="37"/>
  <c r="AA82" i="37" s="1"/>
  <c r="E82" i="37"/>
  <c r="G82" i="37" s="1"/>
  <c r="Y81" i="37"/>
  <c r="X81" i="37"/>
  <c r="W81" i="37"/>
  <c r="V81" i="37"/>
  <c r="T81" i="37"/>
  <c r="R81" i="37"/>
  <c r="N81" i="37"/>
  <c r="P81" i="37" s="1"/>
  <c r="M81" i="37"/>
  <c r="K81" i="37"/>
  <c r="AB81" i="37" s="1"/>
  <c r="I81" i="37"/>
  <c r="E81" i="37"/>
  <c r="G81" i="37" s="1"/>
  <c r="Y80" i="37"/>
  <c r="X80" i="37"/>
  <c r="W80" i="37"/>
  <c r="V80" i="37"/>
  <c r="T80" i="37"/>
  <c r="R80" i="37"/>
  <c r="N80" i="37"/>
  <c r="P80" i="37" s="1"/>
  <c r="M80" i="37"/>
  <c r="K80" i="37"/>
  <c r="I80" i="37"/>
  <c r="AA80" i="37" s="1"/>
  <c r="E80" i="37"/>
  <c r="G80" i="37" s="1"/>
  <c r="Y79" i="37"/>
  <c r="X79" i="37"/>
  <c r="W79" i="37"/>
  <c r="V79" i="37"/>
  <c r="T79" i="37"/>
  <c r="R79" i="37"/>
  <c r="N79" i="37"/>
  <c r="P79" i="37" s="1"/>
  <c r="M79" i="37"/>
  <c r="AC79" i="37" s="1"/>
  <c r="K79" i="37"/>
  <c r="AB79" i="37" s="1"/>
  <c r="I79" i="37"/>
  <c r="AA79" i="37" s="1"/>
  <c r="E79" i="37"/>
  <c r="G79" i="37" s="1"/>
  <c r="Y78" i="37"/>
  <c r="X78" i="37"/>
  <c r="W78" i="37"/>
  <c r="V78" i="37"/>
  <c r="T78" i="37"/>
  <c r="R78" i="37"/>
  <c r="N78" i="37"/>
  <c r="P78" i="37" s="1"/>
  <c r="M78" i="37"/>
  <c r="K78" i="37"/>
  <c r="I78" i="37"/>
  <c r="E78" i="37"/>
  <c r="G78" i="37" s="1"/>
  <c r="Y77" i="37"/>
  <c r="X77" i="37"/>
  <c r="W77" i="37"/>
  <c r="V77" i="37"/>
  <c r="T77" i="37"/>
  <c r="R77" i="37"/>
  <c r="N77" i="37"/>
  <c r="P77" i="37" s="1"/>
  <c r="M77" i="37"/>
  <c r="K77" i="37"/>
  <c r="I77" i="37"/>
  <c r="E77" i="37"/>
  <c r="G77" i="37" s="1"/>
  <c r="Y76" i="37"/>
  <c r="X76" i="37"/>
  <c r="W76" i="37"/>
  <c r="V76" i="37"/>
  <c r="T76" i="37"/>
  <c r="R76" i="37"/>
  <c r="N76" i="37"/>
  <c r="P76" i="37" s="1"/>
  <c r="M76" i="37"/>
  <c r="K76" i="37"/>
  <c r="AB76" i="37" s="1"/>
  <c r="I76" i="37"/>
  <c r="AA76" i="37" s="1"/>
  <c r="E76" i="37"/>
  <c r="G76" i="37" s="1"/>
  <c r="Y75" i="37"/>
  <c r="X75" i="37"/>
  <c r="W75" i="37"/>
  <c r="V75" i="37"/>
  <c r="T75" i="37"/>
  <c r="R75" i="37"/>
  <c r="N75" i="37"/>
  <c r="P75" i="37" s="1"/>
  <c r="M75" i="37"/>
  <c r="AC75" i="37" s="1"/>
  <c r="K75" i="37"/>
  <c r="AB75" i="37" s="1"/>
  <c r="I75" i="37"/>
  <c r="E75" i="37"/>
  <c r="G75" i="37" s="1"/>
  <c r="Y74" i="37"/>
  <c r="X74" i="37"/>
  <c r="W74" i="37"/>
  <c r="V74" i="37"/>
  <c r="T74" i="37"/>
  <c r="R74" i="37"/>
  <c r="N74" i="37"/>
  <c r="P74" i="37" s="1"/>
  <c r="M74" i="37"/>
  <c r="AC74" i="37" s="1"/>
  <c r="K74" i="37"/>
  <c r="I74" i="37"/>
  <c r="E74" i="37"/>
  <c r="G74" i="37" s="1"/>
  <c r="Y73" i="37"/>
  <c r="X73" i="37"/>
  <c r="W73" i="37"/>
  <c r="V73" i="37"/>
  <c r="T73" i="37"/>
  <c r="R73" i="37"/>
  <c r="N73" i="37"/>
  <c r="P73" i="37" s="1"/>
  <c r="M73" i="37"/>
  <c r="K73" i="37"/>
  <c r="AB73" i="37" s="1"/>
  <c r="I73" i="37"/>
  <c r="AA73" i="37" s="1"/>
  <c r="E73" i="37"/>
  <c r="G73" i="37" s="1"/>
  <c r="Y72" i="37"/>
  <c r="X72" i="37"/>
  <c r="W72" i="37"/>
  <c r="V72" i="37"/>
  <c r="T72" i="37"/>
  <c r="R72" i="37"/>
  <c r="N72" i="37"/>
  <c r="P72" i="37" s="1"/>
  <c r="M72" i="37"/>
  <c r="K72" i="37"/>
  <c r="I72" i="37"/>
  <c r="E72" i="37"/>
  <c r="G72" i="37" s="1"/>
  <c r="Y71" i="37"/>
  <c r="X71" i="37"/>
  <c r="W71" i="37"/>
  <c r="V71" i="37"/>
  <c r="T71" i="37"/>
  <c r="R71" i="37"/>
  <c r="N71" i="37"/>
  <c r="P71" i="37" s="1"/>
  <c r="M71" i="37"/>
  <c r="AC71" i="37" s="1"/>
  <c r="K71" i="37"/>
  <c r="AB71" i="37" s="1"/>
  <c r="I71" i="37"/>
  <c r="E71" i="37"/>
  <c r="G71" i="37" s="1"/>
  <c r="Y70" i="37"/>
  <c r="X70" i="37"/>
  <c r="W70" i="37"/>
  <c r="V70" i="37"/>
  <c r="T70" i="37"/>
  <c r="R70" i="37"/>
  <c r="N70" i="37"/>
  <c r="P70" i="37" s="1"/>
  <c r="M70" i="37"/>
  <c r="K70" i="37"/>
  <c r="AB70" i="37" s="1"/>
  <c r="I70" i="37"/>
  <c r="AA70" i="37" s="1"/>
  <c r="G70" i="37"/>
  <c r="E70" i="37"/>
  <c r="Y69" i="37"/>
  <c r="X69" i="37"/>
  <c r="W69" i="37"/>
  <c r="V69" i="37"/>
  <c r="T69" i="37"/>
  <c r="R69" i="37"/>
  <c r="N69" i="37"/>
  <c r="P69" i="37" s="1"/>
  <c r="M69" i="37"/>
  <c r="AC69" i="37" s="1"/>
  <c r="K69" i="37"/>
  <c r="I69" i="37"/>
  <c r="AA69" i="37" s="1"/>
  <c r="E69" i="37"/>
  <c r="G69" i="37" s="1"/>
  <c r="Y68" i="37"/>
  <c r="X68" i="37"/>
  <c r="W68" i="37"/>
  <c r="V68" i="37"/>
  <c r="T68" i="37"/>
  <c r="R68" i="37"/>
  <c r="N68" i="37"/>
  <c r="P68" i="37" s="1"/>
  <c r="M68" i="37"/>
  <c r="AC68" i="37" s="1"/>
  <c r="K68" i="37"/>
  <c r="I68" i="37"/>
  <c r="E68" i="37"/>
  <c r="G68" i="37" s="1"/>
  <c r="AB67" i="37"/>
  <c r="Y67" i="37"/>
  <c r="X67" i="37"/>
  <c r="W67" i="37"/>
  <c r="V67" i="37"/>
  <c r="T67" i="37"/>
  <c r="R67" i="37"/>
  <c r="N67" i="37"/>
  <c r="P67" i="37" s="1"/>
  <c r="M67" i="37"/>
  <c r="AC67" i="37" s="1"/>
  <c r="K67" i="37"/>
  <c r="I67" i="37"/>
  <c r="E67" i="37"/>
  <c r="G67" i="37" s="1"/>
  <c r="Y66" i="37"/>
  <c r="X66" i="37"/>
  <c r="W66" i="37"/>
  <c r="V66" i="37"/>
  <c r="T66" i="37"/>
  <c r="R66" i="37"/>
  <c r="N66" i="37"/>
  <c r="P66" i="37" s="1"/>
  <c r="M66" i="37"/>
  <c r="K66" i="37"/>
  <c r="I66" i="37"/>
  <c r="AA66" i="37" s="1"/>
  <c r="E66" i="37"/>
  <c r="G66" i="37" s="1"/>
  <c r="Y65" i="37"/>
  <c r="X65" i="37"/>
  <c r="W65" i="37"/>
  <c r="V65" i="37"/>
  <c r="T65" i="37"/>
  <c r="R65" i="37"/>
  <c r="N65" i="37"/>
  <c r="P65" i="37" s="1"/>
  <c r="M65" i="37"/>
  <c r="AC65" i="37" s="1"/>
  <c r="K65" i="37"/>
  <c r="AB65" i="37" s="1"/>
  <c r="I65" i="37"/>
  <c r="E65" i="37"/>
  <c r="G65" i="37" s="1"/>
  <c r="Y64" i="37"/>
  <c r="X64" i="37"/>
  <c r="W64" i="37"/>
  <c r="V64" i="37"/>
  <c r="T64" i="37"/>
  <c r="R64" i="37"/>
  <c r="N64" i="37"/>
  <c r="P64" i="37" s="1"/>
  <c r="M64" i="37"/>
  <c r="K64" i="37"/>
  <c r="AB64" i="37" s="1"/>
  <c r="I64" i="37"/>
  <c r="AA64" i="37" s="1"/>
  <c r="G64" i="37"/>
  <c r="E64" i="37"/>
  <c r="Y63" i="37"/>
  <c r="X63" i="37"/>
  <c r="W63" i="37"/>
  <c r="V63" i="37"/>
  <c r="T63" i="37"/>
  <c r="R63" i="37"/>
  <c r="N63" i="37"/>
  <c r="P63" i="37" s="1"/>
  <c r="M63" i="37"/>
  <c r="AC63" i="37" s="1"/>
  <c r="K63" i="37"/>
  <c r="AB63" i="37" s="1"/>
  <c r="I63" i="37"/>
  <c r="AA63" i="37" s="1"/>
  <c r="E63" i="37"/>
  <c r="G63" i="37" s="1"/>
  <c r="Y62" i="37"/>
  <c r="X62" i="37"/>
  <c r="W62" i="37"/>
  <c r="V62" i="37"/>
  <c r="T62" i="37"/>
  <c r="R62" i="37"/>
  <c r="N62" i="37"/>
  <c r="P62" i="37" s="1"/>
  <c r="M62" i="37"/>
  <c r="K62" i="37"/>
  <c r="I62" i="37"/>
  <c r="E62" i="37"/>
  <c r="G62" i="37" s="1"/>
  <c r="Y61" i="37"/>
  <c r="X61" i="37"/>
  <c r="W61" i="37"/>
  <c r="V61" i="37"/>
  <c r="T61" i="37"/>
  <c r="R61" i="37"/>
  <c r="N61" i="37"/>
  <c r="P61" i="37" s="1"/>
  <c r="M61" i="37"/>
  <c r="AC61" i="37" s="1"/>
  <c r="K61" i="37"/>
  <c r="AB61" i="37" s="1"/>
  <c r="I61" i="37"/>
  <c r="AA61" i="37" s="1"/>
  <c r="E61" i="37"/>
  <c r="G61" i="37" s="1"/>
  <c r="Y60" i="37"/>
  <c r="X60" i="37"/>
  <c r="W60" i="37"/>
  <c r="V60" i="37"/>
  <c r="T60" i="37"/>
  <c r="R60" i="37"/>
  <c r="N60" i="37"/>
  <c r="P60" i="37" s="1"/>
  <c r="M60" i="37"/>
  <c r="K60" i="37"/>
  <c r="I60" i="37"/>
  <c r="E60" i="37"/>
  <c r="G60" i="37" s="1"/>
  <c r="Y59" i="37"/>
  <c r="X59" i="37"/>
  <c r="W59" i="37"/>
  <c r="V59" i="37"/>
  <c r="T59" i="37"/>
  <c r="R59" i="37"/>
  <c r="N59" i="37"/>
  <c r="P59" i="37" s="1"/>
  <c r="M59" i="37"/>
  <c r="AC59" i="37" s="1"/>
  <c r="K59" i="37"/>
  <c r="AB59" i="37" s="1"/>
  <c r="I59" i="37"/>
  <c r="E59" i="37"/>
  <c r="G59" i="37" s="1"/>
  <c r="Y58" i="37"/>
  <c r="X58" i="37"/>
  <c r="W58" i="37"/>
  <c r="V58" i="37"/>
  <c r="T58" i="37"/>
  <c r="R58" i="37"/>
  <c r="N58" i="37"/>
  <c r="P58" i="37" s="1"/>
  <c r="M58" i="37"/>
  <c r="AC58" i="37" s="1"/>
  <c r="K58" i="37"/>
  <c r="AB58" i="37" s="1"/>
  <c r="I58" i="37"/>
  <c r="AA58" i="37" s="1"/>
  <c r="E58" i="37"/>
  <c r="G58" i="37" s="1"/>
  <c r="Y57" i="37"/>
  <c r="X57" i="37"/>
  <c r="W57" i="37"/>
  <c r="V57" i="37"/>
  <c r="T57" i="37"/>
  <c r="R57" i="37"/>
  <c r="N57" i="37"/>
  <c r="P57" i="37" s="1"/>
  <c r="M57" i="37"/>
  <c r="AC57" i="37" s="1"/>
  <c r="K57" i="37"/>
  <c r="AB57" i="37" s="1"/>
  <c r="I57" i="37"/>
  <c r="AA57" i="37" s="1"/>
  <c r="E57" i="37"/>
  <c r="G57" i="37" s="1"/>
  <c r="Y56" i="37"/>
  <c r="X56" i="37"/>
  <c r="W56" i="37"/>
  <c r="V56" i="37"/>
  <c r="T56" i="37"/>
  <c r="R56" i="37"/>
  <c r="N56" i="37"/>
  <c r="P56" i="37" s="1"/>
  <c r="M56" i="37"/>
  <c r="AC56" i="37" s="1"/>
  <c r="K56" i="37"/>
  <c r="AB56" i="37" s="1"/>
  <c r="I56" i="37"/>
  <c r="AA56" i="37" s="1"/>
  <c r="E56" i="37"/>
  <c r="G56" i="37" s="1"/>
  <c r="Y55" i="37"/>
  <c r="X55" i="37"/>
  <c r="W55" i="37"/>
  <c r="V55" i="37"/>
  <c r="T55" i="37"/>
  <c r="R55" i="37"/>
  <c r="N55" i="37"/>
  <c r="P55" i="37" s="1"/>
  <c r="M55" i="37"/>
  <c r="AC55" i="37" s="1"/>
  <c r="K55" i="37"/>
  <c r="AB55" i="37" s="1"/>
  <c r="I55" i="37"/>
  <c r="AA55" i="37" s="1"/>
  <c r="E55" i="37"/>
  <c r="G55" i="37" s="1"/>
  <c r="Y54" i="37"/>
  <c r="X54" i="37"/>
  <c r="W54" i="37"/>
  <c r="V54" i="37"/>
  <c r="T54" i="37"/>
  <c r="R54" i="37"/>
  <c r="N54" i="37"/>
  <c r="P54" i="37" s="1"/>
  <c r="M54" i="37"/>
  <c r="K54" i="37"/>
  <c r="AB54" i="37" s="1"/>
  <c r="I54" i="37"/>
  <c r="AA54" i="37" s="1"/>
  <c r="E54" i="37"/>
  <c r="G54" i="37" s="1"/>
  <c r="Y53" i="37"/>
  <c r="X53" i="37"/>
  <c r="W53" i="37"/>
  <c r="V53" i="37"/>
  <c r="T53" i="37"/>
  <c r="R53" i="37"/>
  <c r="N53" i="37"/>
  <c r="P53" i="37" s="1"/>
  <c r="M53" i="37"/>
  <c r="AC53" i="37" s="1"/>
  <c r="K53" i="37"/>
  <c r="AB53" i="37" s="1"/>
  <c r="I53" i="37"/>
  <c r="AA53" i="37" s="1"/>
  <c r="E53" i="37"/>
  <c r="G53" i="37" s="1"/>
  <c r="Y52" i="37"/>
  <c r="X52" i="37"/>
  <c r="W52" i="37"/>
  <c r="V52" i="37"/>
  <c r="T52" i="37"/>
  <c r="R52" i="37"/>
  <c r="N52" i="37"/>
  <c r="P52" i="37" s="1"/>
  <c r="M52" i="37"/>
  <c r="K52" i="37"/>
  <c r="AB52" i="37" s="1"/>
  <c r="I52" i="37"/>
  <c r="AA52" i="37" s="1"/>
  <c r="E52" i="37"/>
  <c r="G52" i="37" s="1"/>
  <c r="Y51" i="37"/>
  <c r="X51" i="37"/>
  <c r="W51" i="37"/>
  <c r="V51" i="37"/>
  <c r="T51" i="37"/>
  <c r="R51" i="37"/>
  <c r="N51" i="37"/>
  <c r="P51" i="37" s="1"/>
  <c r="M51" i="37"/>
  <c r="AC51" i="37" s="1"/>
  <c r="K51" i="37"/>
  <c r="AB51" i="37" s="1"/>
  <c r="I51" i="37"/>
  <c r="E51" i="37"/>
  <c r="G51" i="37" s="1"/>
  <c r="Y50" i="37"/>
  <c r="X50" i="37"/>
  <c r="W50" i="37"/>
  <c r="V50" i="37"/>
  <c r="T50" i="37"/>
  <c r="R50" i="37"/>
  <c r="N50" i="37"/>
  <c r="P50" i="37" s="1"/>
  <c r="M50" i="37"/>
  <c r="K50" i="37"/>
  <c r="AB50" i="37" s="1"/>
  <c r="I50" i="37"/>
  <c r="AA50" i="37" s="1"/>
  <c r="E50" i="37"/>
  <c r="G50" i="37" s="1"/>
  <c r="Y49" i="37"/>
  <c r="X49" i="37"/>
  <c r="W49" i="37"/>
  <c r="V49" i="37"/>
  <c r="T49" i="37"/>
  <c r="R49" i="37"/>
  <c r="N49" i="37"/>
  <c r="P49" i="37" s="1"/>
  <c r="M49" i="37"/>
  <c r="AC49" i="37" s="1"/>
  <c r="K49" i="37"/>
  <c r="I49" i="37"/>
  <c r="AA49" i="37" s="1"/>
  <c r="E49" i="37"/>
  <c r="G49" i="37" s="1"/>
  <c r="Y48" i="37"/>
  <c r="X48" i="37"/>
  <c r="W48" i="37"/>
  <c r="V48" i="37"/>
  <c r="T48" i="37"/>
  <c r="R48" i="37"/>
  <c r="N48" i="37"/>
  <c r="P48" i="37" s="1"/>
  <c r="M48" i="37"/>
  <c r="K48" i="37"/>
  <c r="I48" i="37"/>
  <c r="AA48" i="37" s="1"/>
  <c r="E48" i="37"/>
  <c r="G48" i="37" s="1"/>
  <c r="Y47" i="37"/>
  <c r="X47" i="37"/>
  <c r="W47" i="37"/>
  <c r="V47" i="37"/>
  <c r="T47" i="37"/>
  <c r="R47" i="37"/>
  <c r="N47" i="37"/>
  <c r="P47" i="37" s="1"/>
  <c r="M47" i="37"/>
  <c r="AC47" i="37" s="1"/>
  <c r="K47" i="37"/>
  <c r="AB47" i="37" s="1"/>
  <c r="I47" i="37"/>
  <c r="AA47" i="37" s="1"/>
  <c r="E47" i="37"/>
  <c r="G47" i="37" s="1"/>
  <c r="Y46" i="37"/>
  <c r="X46" i="37"/>
  <c r="W46" i="37"/>
  <c r="V46" i="37"/>
  <c r="T46" i="37"/>
  <c r="R46" i="37"/>
  <c r="N46" i="37"/>
  <c r="P46" i="37" s="1"/>
  <c r="M46" i="37"/>
  <c r="K46" i="37"/>
  <c r="AB46" i="37" s="1"/>
  <c r="I46" i="37"/>
  <c r="AA46" i="37" s="1"/>
  <c r="E46" i="37"/>
  <c r="G46" i="37" s="1"/>
  <c r="Y45" i="37"/>
  <c r="X45" i="37"/>
  <c r="W45" i="37"/>
  <c r="V45" i="37"/>
  <c r="T45" i="37"/>
  <c r="R45" i="37"/>
  <c r="N45" i="37"/>
  <c r="P45" i="37" s="1"/>
  <c r="M45" i="37"/>
  <c r="AC45" i="37" s="1"/>
  <c r="K45" i="37"/>
  <c r="I45" i="37"/>
  <c r="AA45" i="37" s="1"/>
  <c r="E45" i="37"/>
  <c r="G45" i="37" s="1"/>
  <c r="Y44" i="37"/>
  <c r="X44" i="37"/>
  <c r="W44" i="37"/>
  <c r="V44" i="37"/>
  <c r="T44" i="37"/>
  <c r="R44" i="37"/>
  <c r="N44" i="37"/>
  <c r="P44" i="37" s="1"/>
  <c r="M44" i="37"/>
  <c r="K44" i="37"/>
  <c r="AB44" i="37" s="1"/>
  <c r="I44" i="37"/>
  <c r="AA44" i="37" s="1"/>
  <c r="E44" i="37"/>
  <c r="G44" i="37" s="1"/>
  <c r="Y43" i="37"/>
  <c r="X43" i="37"/>
  <c r="W43" i="37"/>
  <c r="V43" i="37"/>
  <c r="T43" i="37"/>
  <c r="R43" i="37"/>
  <c r="N43" i="37"/>
  <c r="P43" i="37" s="1"/>
  <c r="M43" i="37"/>
  <c r="AC43" i="37" s="1"/>
  <c r="K43" i="37"/>
  <c r="AB43" i="37" s="1"/>
  <c r="I43" i="37"/>
  <c r="E43" i="37"/>
  <c r="G43" i="37" s="1"/>
  <c r="Y42" i="37"/>
  <c r="X42" i="37"/>
  <c r="W42" i="37"/>
  <c r="V42" i="37"/>
  <c r="T42" i="37"/>
  <c r="R42" i="37"/>
  <c r="N42" i="37"/>
  <c r="P42" i="37" s="1"/>
  <c r="M42" i="37"/>
  <c r="AC42" i="37" s="1"/>
  <c r="K42" i="37"/>
  <c r="AB42" i="37" s="1"/>
  <c r="I42" i="37"/>
  <c r="AA42" i="37" s="1"/>
  <c r="E42" i="37"/>
  <c r="G42" i="37" s="1"/>
  <c r="Y41" i="37"/>
  <c r="X41" i="37"/>
  <c r="W41" i="37"/>
  <c r="V41" i="37"/>
  <c r="T41" i="37"/>
  <c r="R41" i="37"/>
  <c r="N41" i="37"/>
  <c r="P41" i="37" s="1"/>
  <c r="M41" i="37"/>
  <c r="AC41" i="37" s="1"/>
  <c r="K41" i="37"/>
  <c r="AB41" i="37" s="1"/>
  <c r="I41" i="37"/>
  <c r="AA41" i="37" s="1"/>
  <c r="E41" i="37"/>
  <c r="G41" i="37" s="1"/>
  <c r="Y40" i="37"/>
  <c r="X40" i="37"/>
  <c r="W40" i="37"/>
  <c r="V40" i="37"/>
  <c r="T40" i="37"/>
  <c r="R40" i="37"/>
  <c r="N40" i="37"/>
  <c r="P40" i="37" s="1"/>
  <c r="M40" i="37"/>
  <c r="K40" i="37"/>
  <c r="AB40" i="37" s="1"/>
  <c r="I40" i="37"/>
  <c r="AA40" i="37" s="1"/>
  <c r="E40" i="37"/>
  <c r="G40" i="37" s="1"/>
  <c r="Y39" i="37"/>
  <c r="X39" i="37"/>
  <c r="W39" i="37"/>
  <c r="V39" i="37"/>
  <c r="T39" i="37"/>
  <c r="R39" i="37"/>
  <c r="N39" i="37"/>
  <c r="P39" i="37" s="1"/>
  <c r="M39" i="37"/>
  <c r="AC39" i="37" s="1"/>
  <c r="K39" i="37"/>
  <c r="AB39" i="37" s="1"/>
  <c r="I39" i="37"/>
  <c r="AA39" i="37" s="1"/>
  <c r="E39" i="37"/>
  <c r="G39" i="37" s="1"/>
  <c r="Y38" i="37"/>
  <c r="X38" i="37"/>
  <c r="W38" i="37"/>
  <c r="V38" i="37"/>
  <c r="T38" i="37"/>
  <c r="R38" i="37"/>
  <c r="N38" i="37"/>
  <c r="P38" i="37" s="1"/>
  <c r="M38" i="37"/>
  <c r="K38" i="37"/>
  <c r="AB38" i="37" s="1"/>
  <c r="I38" i="37"/>
  <c r="AA38" i="37" s="1"/>
  <c r="E38" i="37"/>
  <c r="G38" i="37" s="1"/>
  <c r="Y37" i="37"/>
  <c r="X37" i="37"/>
  <c r="W37" i="37"/>
  <c r="V37" i="37"/>
  <c r="T37" i="37"/>
  <c r="R37" i="37"/>
  <c r="N37" i="37"/>
  <c r="P37" i="37" s="1"/>
  <c r="M37" i="37"/>
  <c r="AC37" i="37" s="1"/>
  <c r="K37" i="37"/>
  <c r="I37" i="37"/>
  <c r="AA37" i="37" s="1"/>
  <c r="E37" i="37"/>
  <c r="G37" i="37" s="1"/>
  <c r="Y36" i="37"/>
  <c r="X36" i="37"/>
  <c r="W36" i="37"/>
  <c r="V36" i="37"/>
  <c r="T36" i="37"/>
  <c r="R36" i="37"/>
  <c r="N36" i="37"/>
  <c r="P36" i="37" s="1"/>
  <c r="M36" i="37"/>
  <c r="K36" i="37"/>
  <c r="AB36" i="37" s="1"/>
  <c r="I36" i="37"/>
  <c r="E36" i="37"/>
  <c r="G36" i="37" s="1"/>
  <c r="Y35" i="37"/>
  <c r="X35" i="37"/>
  <c r="W35" i="37"/>
  <c r="V35" i="37"/>
  <c r="T35" i="37"/>
  <c r="R35" i="37"/>
  <c r="N35" i="37"/>
  <c r="P35" i="37" s="1"/>
  <c r="M35" i="37"/>
  <c r="AC35" i="37" s="1"/>
  <c r="K35" i="37"/>
  <c r="AB35" i="37" s="1"/>
  <c r="I35" i="37"/>
  <c r="AA35" i="37" s="1"/>
  <c r="E35" i="37"/>
  <c r="G35" i="37" s="1"/>
  <c r="Y34" i="37"/>
  <c r="X34" i="37"/>
  <c r="W34" i="37"/>
  <c r="V34" i="37"/>
  <c r="T34" i="37"/>
  <c r="R34" i="37"/>
  <c r="N34" i="37"/>
  <c r="P34" i="37" s="1"/>
  <c r="M34" i="37"/>
  <c r="K34" i="37"/>
  <c r="AB34" i="37" s="1"/>
  <c r="I34" i="37"/>
  <c r="AA34" i="37" s="1"/>
  <c r="E34" i="37"/>
  <c r="G34" i="37" s="1"/>
  <c r="Y33" i="37"/>
  <c r="X33" i="37"/>
  <c r="W33" i="37"/>
  <c r="V33" i="37"/>
  <c r="T33" i="37"/>
  <c r="R33" i="37"/>
  <c r="N33" i="37"/>
  <c r="P33" i="37" s="1"/>
  <c r="M33" i="37"/>
  <c r="AC33" i="37" s="1"/>
  <c r="K33" i="37"/>
  <c r="AB33" i="37" s="1"/>
  <c r="I33" i="37"/>
  <c r="AA33" i="37" s="1"/>
  <c r="E33" i="37"/>
  <c r="G33" i="37" s="1"/>
  <c r="Y32" i="37"/>
  <c r="X32" i="37"/>
  <c r="W32" i="37"/>
  <c r="V32" i="37"/>
  <c r="T32" i="37"/>
  <c r="R32" i="37"/>
  <c r="N32" i="37"/>
  <c r="P32" i="37" s="1"/>
  <c r="M32" i="37"/>
  <c r="K32" i="37"/>
  <c r="AB32" i="37" s="1"/>
  <c r="I32" i="37"/>
  <c r="AA32" i="37" s="1"/>
  <c r="E32" i="37"/>
  <c r="G32" i="37" s="1"/>
  <c r="Y31" i="37"/>
  <c r="X31" i="37"/>
  <c r="W31" i="37"/>
  <c r="V31" i="37"/>
  <c r="T31" i="37"/>
  <c r="R31" i="37"/>
  <c r="N31" i="37"/>
  <c r="P31" i="37" s="1"/>
  <c r="M31" i="37"/>
  <c r="AC31" i="37" s="1"/>
  <c r="K31" i="37"/>
  <c r="AB31" i="37" s="1"/>
  <c r="I31" i="37"/>
  <c r="AA31" i="37" s="1"/>
  <c r="E31" i="37"/>
  <c r="G31" i="37" s="1"/>
  <c r="Y30" i="37"/>
  <c r="X30" i="37"/>
  <c r="W30" i="37"/>
  <c r="V30" i="37"/>
  <c r="T30" i="37"/>
  <c r="R30" i="37"/>
  <c r="N30" i="37"/>
  <c r="P30" i="37" s="1"/>
  <c r="M30" i="37"/>
  <c r="AC30" i="37" s="1"/>
  <c r="K30" i="37"/>
  <c r="I30" i="37"/>
  <c r="AA30" i="37" s="1"/>
  <c r="E30" i="37"/>
  <c r="G30" i="37" s="1"/>
  <c r="Y29" i="37"/>
  <c r="X29" i="37"/>
  <c r="W29" i="37"/>
  <c r="V29" i="37"/>
  <c r="T29" i="37"/>
  <c r="R29" i="37"/>
  <c r="N29" i="37"/>
  <c r="P29" i="37" s="1"/>
  <c r="M29" i="37"/>
  <c r="AC29" i="37" s="1"/>
  <c r="K29" i="37"/>
  <c r="AB29" i="37" s="1"/>
  <c r="I29" i="37"/>
  <c r="AA29" i="37" s="1"/>
  <c r="E29" i="37"/>
  <c r="G29" i="37" s="1"/>
  <c r="Y28" i="37"/>
  <c r="X28" i="37"/>
  <c r="W28" i="37"/>
  <c r="V28" i="37"/>
  <c r="T28" i="37"/>
  <c r="R28" i="37"/>
  <c r="N28" i="37"/>
  <c r="P28" i="37" s="1"/>
  <c r="M28" i="37"/>
  <c r="K28" i="37"/>
  <c r="AB28" i="37" s="1"/>
  <c r="I28" i="37"/>
  <c r="AA28" i="37" s="1"/>
  <c r="E28" i="37"/>
  <c r="G28" i="37" s="1"/>
  <c r="Y27" i="37"/>
  <c r="X27" i="37"/>
  <c r="W27" i="37"/>
  <c r="V27" i="37"/>
  <c r="T27" i="37"/>
  <c r="R27" i="37"/>
  <c r="N27" i="37"/>
  <c r="P27" i="37" s="1"/>
  <c r="M27" i="37"/>
  <c r="AC27" i="37" s="1"/>
  <c r="K27" i="37"/>
  <c r="AB27" i="37" s="1"/>
  <c r="I27" i="37"/>
  <c r="AA27" i="37" s="1"/>
  <c r="E27" i="37"/>
  <c r="G27" i="37" s="1"/>
  <c r="Y26" i="37"/>
  <c r="X26" i="37"/>
  <c r="W26" i="37"/>
  <c r="V26" i="37"/>
  <c r="T26" i="37"/>
  <c r="R26" i="37"/>
  <c r="N26" i="37"/>
  <c r="P26" i="37" s="1"/>
  <c r="M26" i="37"/>
  <c r="K26" i="37"/>
  <c r="AB26" i="37" s="1"/>
  <c r="I26" i="37"/>
  <c r="AA26" i="37" s="1"/>
  <c r="E26" i="37"/>
  <c r="G26" i="37" s="1"/>
  <c r="Y25" i="37"/>
  <c r="X25" i="37"/>
  <c r="W25" i="37"/>
  <c r="V25" i="37"/>
  <c r="T25" i="37"/>
  <c r="R25" i="37"/>
  <c r="N25" i="37"/>
  <c r="P25" i="37" s="1"/>
  <c r="M25" i="37"/>
  <c r="K25" i="37"/>
  <c r="AB25" i="37" s="1"/>
  <c r="I25" i="37"/>
  <c r="AA25" i="37" s="1"/>
  <c r="E25" i="37"/>
  <c r="G25" i="37" s="1"/>
  <c r="Y24" i="37"/>
  <c r="X24" i="37"/>
  <c r="W24" i="37"/>
  <c r="V24" i="37"/>
  <c r="T24" i="37"/>
  <c r="R24" i="37"/>
  <c r="N24" i="37"/>
  <c r="P24" i="37" s="1"/>
  <c r="M24" i="37"/>
  <c r="K24" i="37"/>
  <c r="AB24" i="37" s="1"/>
  <c r="I24" i="37"/>
  <c r="E24" i="37"/>
  <c r="G24" i="37" s="1"/>
  <c r="Y23" i="37"/>
  <c r="X23" i="37"/>
  <c r="W23" i="37"/>
  <c r="V23" i="37"/>
  <c r="T23" i="37"/>
  <c r="R23" i="37"/>
  <c r="N23" i="37"/>
  <c r="P23" i="37" s="1"/>
  <c r="M23" i="37"/>
  <c r="AC23" i="37" s="1"/>
  <c r="K23" i="37"/>
  <c r="AB23" i="37" s="1"/>
  <c r="I23" i="37"/>
  <c r="E23" i="37"/>
  <c r="G23" i="37" s="1"/>
  <c r="Y22" i="37"/>
  <c r="X22" i="37"/>
  <c r="W22" i="37"/>
  <c r="V22" i="37"/>
  <c r="T22" i="37"/>
  <c r="R22" i="37"/>
  <c r="N22" i="37"/>
  <c r="P22" i="37" s="1"/>
  <c r="M22" i="37"/>
  <c r="K22" i="37"/>
  <c r="AB22" i="37" s="1"/>
  <c r="I22" i="37"/>
  <c r="AA22" i="37" s="1"/>
  <c r="E22" i="37"/>
  <c r="G22" i="37" s="1"/>
  <c r="Y21" i="37"/>
  <c r="X21" i="37"/>
  <c r="W21" i="37"/>
  <c r="V21" i="37"/>
  <c r="T21" i="37"/>
  <c r="R21" i="37"/>
  <c r="N21" i="37"/>
  <c r="P21" i="37" s="1"/>
  <c r="M21" i="37"/>
  <c r="AC21" i="37" s="1"/>
  <c r="K21" i="37"/>
  <c r="AB21" i="37" s="1"/>
  <c r="I21" i="37"/>
  <c r="AA21" i="37" s="1"/>
  <c r="E21" i="37"/>
  <c r="G21" i="37" s="1"/>
  <c r="Y20" i="37"/>
  <c r="X20" i="37"/>
  <c r="W20" i="37"/>
  <c r="V20" i="37"/>
  <c r="T20" i="37"/>
  <c r="R20" i="37"/>
  <c r="N20" i="37"/>
  <c r="P20" i="37" s="1"/>
  <c r="M20" i="37"/>
  <c r="K20" i="37"/>
  <c r="AB20" i="37" s="1"/>
  <c r="I20" i="37"/>
  <c r="E20" i="37"/>
  <c r="G20" i="37" s="1"/>
  <c r="Y19" i="37"/>
  <c r="X19" i="37"/>
  <c r="W19" i="37"/>
  <c r="V19" i="37"/>
  <c r="T19" i="37"/>
  <c r="R19" i="37"/>
  <c r="N19" i="37"/>
  <c r="P19" i="37" s="1"/>
  <c r="M19" i="37"/>
  <c r="AC19" i="37" s="1"/>
  <c r="K19" i="37"/>
  <c r="AB19" i="37" s="1"/>
  <c r="I19" i="37"/>
  <c r="AA19" i="37" s="1"/>
  <c r="E19" i="37"/>
  <c r="G19" i="37" s="1"/>
  <c r="Y18" i="37"/>
  <c r="X18" i="37"/>
  <c r="W18" i="37"/>
  <c r="V18" i="37"/>
  <c r="T18" i="37"/>
  <c r="R18" i="37"/>
  <c r="N18" i="37"/>
  <c r="P18" i="37" s="1"/>
  <c r="M18" i="37"/>
  <c r="K18" i="37"/>
  <c r="AB18" i="37" s="1"/>
  <c r="I18" i="37"/>
  <c r="AA18" i="37" s="1"/>
  <c r="E18" i="37"/>
  <c r="G18" i="37" s="1"/>
  <c r="Y17" i="37"/>
  <c r="X17" i="37"/>
  <c r="W17" i="37"/>
  <c r="V17" i="37"/>
  <c r="T17" i="37"/>
  <c r="R17" i="37"/>
  <c r="N17" i="37"/>
  <c r="P17" i="37" s="1"/>
  <c r="M17" i="37"/>
  <c r="AC17" i="37" s="1"/>
  <c r="K17" i="37"/>
  <c r="AB17" i="37" s="1"/>
  <c r="I17" i="37"/>
  <c r="AA17" i="37" s="1"/>
  <c r="G17" i="37"/>
  <c r="Y16" i="37"/>
  <c r="X16" i="37"/>
  <c r="W16" i="37"/>
  <c r="V16" i="37"/>
  <c r="T16" i="37"/>
  <c r="R16" i="37"/>
  <c r="N16" i="37"/>
  <c r="P16" i="37" s="1"/>
  <c r="M16" i="37"/>
  <c r="AC16" i="37" s="1"/>
  <c r="K16" i="37"/>
  <c r="I16" i="37"/>
  <c r="E16" i="37"/>
  <c r="G16" i="37" s="1"/>
  <c r="Y15" i="37"/>
  <c r="X15" i="37"/>
  <c r="W15" i="37"/>
  <c r="V15" i="37"/>
  <c r="T15" i="37"/>
  <c r="R15" i="37"/>
  <c r="N15" i="37"/>
  <c r="P15" i="37" s="1"/>
  <c r="M15" i="37"/>
  <c r="K15" i="37"/>
  <c r="I15" i="37"/>
  <c r="E15" i="37"/>
  <c r="G15" i="37" s="1"/>
  <c r="Y14" i="37"/>
  <c r="X14" i="37"/>
  <c r="W14" i="37"/>
  <c r="V14" i="37"/>
  <c r="T14" i="37"/>
  <c r="R14" i="37"/>
  <c r="N14" i="37"/>
  <c r="P14" i="37" s="1"/>
  <c r="M14" i="37"/>
  <c r="AC14" i="37" s="1"/>
  <c r="K14" i="37"/>
  <c r="AB14" i="37" s="1"/>
  <c r="I14" i="37"/>
  <c r="E14" i="37"/>
  <c r="G14" i="37" s="1"/>
  <c r="Y13" i="37"/>
  <c r="X13" i="37"/>
  <c r="W13" i="37"/>
  <c r="V13" i="37"/>
  <c r="T13" i="37"/>
  <c r="R13" i="37"/>
  <c r="N13" i="37"/>
  <c r="P13" i="37" s="1"/>
  <c r="M13" i="37"/>
  <c r="AC13" i="37" s="1"/>
  <c r="K13" i="37"/>
  <c r="I13" i="37"/>
  <c r="AA13" i="37" s="1"/>
  <c r="E13" i="37"/>
  <c r="G13" i="37" s="1"/>
  <c r="Y12" i="37"/>
  <c r="X12" i="37"/>
  <c r="W12" i="37"/>
  <c r="V12" i="37"/>
  <c r="T12" i="37"/>
  <c r="R12" i="37"/>
  <c r="N12" i="37"/>
  <c r="P12" i="37" s="1"/>
  <c r="M12" i="37"/>
  <c r="K12" i="37"/>
  <c r="I12" i="37"/>
  <c r="E12" i="37"/>
  <c r="G12" i="37" s="1"/>
  <c r="AC97" i="37" l="1"/>
  <c r="AA139" i="37"/>
  <c r="AA51" i="37"/>
  <c r="AA134" i="37"/>
  <c r="AD134" i="37" s="1"/>
  <c r="AA154" i="37"/>
  <c r="AA162" i="37"/>
  <c r="AB168" i="37"/>
  <c r="AB45" i="37"/>
  <c r="AD45" i="37" s="1"/>
  <c r="AA83" i="37"/>
  <c r="AB88" i="37"/>
  <c r="AC25" i="37"/>
  <c r="AA43" i="37"/>
  <c r="AD43" i="37" s="1"/>
  <c r="AA94" i="37"/>
  <c r="AB49" i="37"/>
  <c r="AC38" i="37"/>
  <c r="AB92" i="37"/>
  <c r="AD92" i="37" s="1"/>
  <c r="AA151" i="37"/>
  <c r="AB13" i="37"/>
  <c r="AB140" i="37"/>
  <c r="AC145" i="37"/>
  <c r="AC105" i="37"/>
  <c r="AC34" i="37"/>
  <c r="AD34" i="37" s="1"/>
  <c r="AB136" i="37"/>
  <c r="AB144" i="37"/>
  <c r="AD144" i="37" s="1"/>
  <c r="AA138" i="37"/>
  <c r="AA142" i="37"/>
  <c r="AB37" i="37"/>
  <c r="AA87" i="37"/>
  <c r="AB108" i="37"/>
  <c r="AA23" i="37"/>
  <c r="AC36" i="37"/>
  <c r="AB118" i="37"/>
  <c r="AD118" i="37" s="1"/>
  <c r="AC44" i="37"/>
  <c r="AD44" i="37" s="1"/>
  <c r="AC111" i="37"/>
  <c r="AC124" i="37"/>
  <c r="Z136" i="37"/>
  <c r="Z38" i="37"/>
  <c r="Z50" i="37"/>
  <c r="Z148" i="37"/>
  <c r="AA14" i="37"/>
  <c r="AD14" i="37" s="1"/>
  <c r="Z16" i="37"/>
  <c r="Z17" i="37"/>
  <c r="Z160" i="37"/>
  <c r="AA116" i="37"/>
  <c r="Z116" i="37"/>
  <c r="Z120" i="37"/>
  <c r="AB122" i="37"/>
  <c r="Z133" i="37"/>
  <c r="Z159" i="37"/>
  <c r="AC15" i="37"/>
  <c r="Z54" i="37"/>
  <c r="Z101" i="37"/>
  <c r="Z141" i="37"/>
  <c r="Z166" i="37"/>
  <c r="AA15" i="37"/>
  <c r="Z62" i="37"/>
  <c r="Z92" i="37"/>
  <c r="Z149" i="37"/>
  <c r="AB155" i="37"/>
  <c r="Z163" i="37"/>
  <c r="Z161" i="37"/>
  <c r="AD162" i="37"/>
  <c r="AC165" i="37"/>
  <c r="AA16" i="37"/>
  <c r="AB104" i="37"/>
  <c r="AA20" i="37"/>
  <c r="AB77" i="37"/>
  <c r="Z22" i="37"/>
  <c r="Z91" i="37"/>
  <c r="Z96" i="37"/>
  <c r="Z100" i="37"/>
  <c r="Z104" i="37"/>
  <c r="Z129" i="37"/>
  <c r="Z130" i="37"/>
  <c r="Z131" i="37"/>
  <c r="Z135" i="37"/>
  <c r="Z140" i="37"/>
  <c r="Z146" i="37"/>
  <c r="Z151" i="37"/>
  <c r="Z152" i="37"/>
  <c r="AB16" i="37"/>
  <c r="AB30" i="37"/>
  <c r="AD30" i="37" s="1"/>
  <c r="AB69" i="37"/>
  <c r="AD69" i="37" s="1"/>
  <c r="AB82" i="37"/>
  <c r="Z162" i="37"/>
  <c r="Z12" i="37"/>
  <c r="Z27" i="37"/>
  <c r="Z44" i="37"/>
  <c r="Z52" i="37"/>
  <c r="AB74" i="37"/>
  <c r="AC80" i="37"/>
  <c r="AC87" i="37"/>
  <c r="Z94" i="37"/>
  <c r="AC106" i="37"/>
  <c r="AD106" i="37" s="1"/>
  <c r="Z125" i="37"/>
  <c r="Z127" i="37"/>
  <c r="Z134" i="37"/>
  <c r="Z139" i="37"/>
  <c r="Z147" i="37"/>
  <c r="AB152" i="37"/>
  <c r="AC161" i="37"/>
  <c r="AC62" i="37"/>
  <c r="AC73" i="37"/>
  <c r="AD73" i="37" s="1"/>
  <c r="AC77" i="37"/>
  <c r="AB83" i="37"/>
  <c r="AD83" i="37" s="1"/>
  <c r="AC92" i="37"/>
  <c r="AD124" i="37"/>
  <c r="Z23" i="37"/>
  <c r="Z29" i="37"/>
  <c r="Z33" i="37"/>
  <c r="Z41" i="37"/>
  <c r="Z51" i="37"/>
  <c r="Z53" i="37"/>
  <c r="Z55" i="37"/>
  <c r="AC66" i="37"/>
  <c r="Z73" i="37"/>
  <c r="AA78" i="37"/>
  <c r="AC81" i="37"/>
  <c r="AC84" i="37"/>
  <c r="AD84" i="37" s="1"/>
  <c r="Z85" i="37"/>
  <c r="AC90" i="37"/>
  <c r="AD90" i="37" s="1"/>
  <c r="AC112" i="37"/>
  <c r="Z114" i="37"/>
  <c r="Z118" i="37"/>
  <c r="Z137" i="37"/>
  <c r="Z142" i="37"/>
  <c r="AA36" i="37"/>
  <c r="AD36" i="37" s="1"/>
  <c r="AB48" i="37"/>
  <c r="V169" i="37"/>
  <c r="Z14" i="37"/>
  <c r="Z15" i="37"/>
  <c r="Z48" i="37"/>
  <c r="Z49" i="37"/>
  <c r="Z66" i="37"/>
  <c r="Z69" i="37"/>
  <c r="Z76" i="37"/>
  <c r="Z80" i="37"/>
  <c r="Z83" i="37"/>
  <c r="Z88" i="37"/>
  <c r="AB95" i="37"/>
  <c r="AD95" i="37" s="1"/>
  <c r="Z112" i="37"/>
  <c r="AC116" i="37"/>
  <c r="AC122" i="37"/>
  <c r="AD132" i="37"/>
  <c r="AD136" i="37"/>
  <c r="AD138" i="37"/>
  <c r="AD142" i="37"/>
  <c r="Z143" i="37"/>
  <c r="Z145" i="37"/>
  <c r="AD150" i="37"/>
  <c r="AC152" i="37"/>
  <c r="AB15" i="37"/>
  <c r="Z36" i="37"/>
  <c r="Z37" i="37"/>
  <c r="AC60" i="37"/>
  <c r="Z68" i="37"/>
  <c r="AA74" i="37"/>
  <c r="Z74" i="37"/>
  <c r="Z82" i="37"/>
  <c r="Z86" i="37"/>
  <c r="AB87" i="37"/>
  <c r="AB89" i="37"/>
  <c r="AD89" i="37" s="1"/>
  <c r="AC93" i="37"/>
  <c r="AD93" i="37" s="1"/>
  <c r="AC96" i="37"/>
  <c r="AD96" i="37" s="1"/>
  <c r="Z97" i="37"/>
  <c r="AA98" i="37"/>
  <c r="AD98" i="37" s="1"/>
  <c r="Z98" i="37"/>
  <c r="AC101" i="37"/>
  <c r="AD101" i="37" s="1"/>
  <c r="AC102" i="37"/>
  <c r="AD102" i="37" s="1"/>
  <c r="AC103" i="37"/>
  <c r="AC104" i="37"/>
  <c r="AA108" i="37"/>
  <c r="AA109" i="37"/>
  <c r="AD109" i="37" s="1"/>
  <c r="Z109" i="37"/>
  <c r="AB111" i="37"/>
  <c r="AB112" i="37"/>
  <c r="AC114" i="37"/>
  <c r="AD114" i="37" s="1"/>
  <c r="Z117" i="37"/>
  <c r="AC119" i="37"/>
  <c r="AC120" i="37"/>
  <c r="AD120" i="37" s="1"/>
  <c r="Z123" i="37"/>
  <c r="Z124" i="37"/>
  <c r="Z128" i="37"/>
  <c r="AA155" i="37"/>
  <c r="Z155" i="37"/>
  <c r="Z164" i="37"/>
  <c r="AA165" i="37"/>
  <c r="Z165" i="37"/>
  <c r="Z167" i="37"/>
  <c r="Z168" i="37"/>
  <c r="AC18" i="37"/>
  <c r="AD18" i="37" s="1"/>
  <c r="AD13" i="37"/>
  <c r="Z13" i="37"/>
  <c r="Z26" i="37"/>
  <c r="Z28" i="37"/>
  <c r="Z34" i="37"/>
  <c r="Z40" i="37"/>
  <c r="Z42" i="37"/>
  <c r="Z43" i="37"/>
  <c r="AB60" i="37"/>
  <c r="Z61" i="37"/>
  <c r="AB62" i="37"/>
  <c r="AD63" i="37"/>
  <c r="AC64" i="37"/>
  <c r="I169" i="37"/>
  <c r="Z24" i="37"/>
  <c r="Z25" i="37"/>
  <c r="Z30" i="37"/>
  <c r="AD31" i="37"/>
  <c r="Z31" i="37"/>
  <c r="Z35" i="37"/>
  <c r="AD61" i="37"/>
  <c r="Z67" i="37"/>
  <c r="AA24" i="37"/>
  <c r="AD37" i="37"/>
  <c r="AD64" i="37"/>
  <c r="Z18" i="37"/>
  <c r="Z19" i="37"/>
  <c r="Z20" i="37"/>
  <c r="Z21" i="37"/>
  <c r="Z32" i="37"/>
  <c r="Z39" i="37"/>
  <c r="Z45" i="37"/>
  <c r="Z46" i="37"/>
  <c r="Z47" i="37"/>
  <c r="Z56" i="37"/>
  <c r="AD57" i="37"/>
  <c r="Z57" i="37"/>
  <c r="Z58" i="37"/>
  <c r="Z59" i="37"/>
  <c r="AA60" i="37"/>
  <c r="Z60" i="37"/>
  <c r="AA62" i="37"/>
  <c r="Z63" i="37"/>
  <c r="AD86" i="37"/>
  <c r="AC72" i="37"/>
  <c r="Z87" i="37"/>
  <c r="Z95" i="37"/>
  <c r="AA99" i="37"/>
  <c r="AD99" i="37" s="1"/>
  <c r="Z99" i="37"/>
  <c r="AB105" i="37"/>
  <c r="Z108" i="37"/>
  <c r="AD115" i="37"/>
  <c r="Z119" i="37"/>
  <c r="Z150" i="37"/>
  <c r="AD158" i="37"/>
  <c r="Z64" i="37"/>
  <c r="AA65" i="37"/>
  <c r="AD65" i="37" s="1"/>
  <c r="Z65" i="37"/>
  <c r="AB66" i="37"/>
  <c r="AC70" i="37"/>
  <c r="AD70" i="37" s="1"/>
  <c r="AA72" i="37"/>
  <c r="Z72" i="37"/>
  <c r="AA75" i="37"/>
  <c r="AD75" i="37" s="1"/>
  <c r="Z75" i="37"/>
  <c r="AC78" i="37"/>
  <c r="Z79" i="37"/>
  <c r="AB80" i="37"/>
  <c r="AC88" i="37"/>
  <c r="AD88" i="37" s="1"/>
  <c r="Z90" i="37"/>
  <c r="AD91" i="37"/>
  <c r="AC100" i="37"/>
  <c r="AD100" i="37" s="1"/>
  <c r="Z102" i="37"/>
  <c r="Z103" i="37"/>
  <c r="AA110" i="37"/>
  <c r="Z110" i="37"/>
  <c r="AB119" i="37"/>
  <c r="Z126" i="37"/>
  <c r="AD130" i="37"/>
  <c r="Z132" i="37"/>
  <c r="Z138" i="37"/>
  <c r="Z144" i="37"/>
  <c r="Z154" i="37"/>
  <c r="Z158" i="37"/>
  <c r="AB161" i="37"/>
  <c r="AC163" i="37"/>
  <c r="AA68" i="37"/>
  <c r="Z70" i="37"/>
  <c r="AA71" i="37"/>
  <c r="AD71" i="37" s="1"/>
  <c r="Z71" i="37"/>
  <c r="AB72" i="37"/>
  <c r="AC76" i="37"/>
  <c r="AD76" i="37" s="1"/>
  <c r="Z78" i="37"/>
  <c r="AD79" i="37"/>
  <c r="AA81" i="37"/>
  <c r="Z81" i="37"/>
  <c r="Z89" i="37"/>
  <c r="Z93" i="37"/>
  <c r="AB110" i="37"/>
  <c r="AA111" i="37"/>
  <c r="Z111" i="37"/>
  <c r="AD128" i="37"/>
  <c r="AD140" i="37"/>
  <c r="AD146" i="37"/>
  <c r="AC149" i="37"/>
  <c r="AC154" i="37"/>
  <c r="AD154" i="37" s="1"/>
  <c r="AD156" i="37"/>
  <c r="AB68" i="37"/>
  <c r="AA77" i="37"/>
  <c r="Z77" i="37"/>
  <c r="AB78" i="37"/>
  <c r="AC82" i="37"/>
  <c r="Z84" i="37"/>
  <c r="AD85" i="37"/>
  <c r="AC94" i="37"/>
  <c r="AD94" i="37" s="1"/>
  <c r="AD97" i="37"/>
  <c r="AD117" i="37"/>
  <c r="Z122" i="37"/>
  <c r="AC125" i="37"/>
  <c r="AC131" i="37"/>
  <c r="AC137" i="37"/>
  <c r="AC143" i="37"/>
  <c r="AA148" i="37"/>
  <c r="AD148" i="37" s="1"/>
  <c r="Z153" i="37"/>
  <c r="Z156" i="37"/>
  <c r="Z157" i="37"/>
  <c r="AA163" i="37"/>
  <c r="AB165" i="37"/>
  <c r="AC167" i="37"/>
  <c r="AD39" i="37"/>
  <c r="AD107" i="37"/>
  <c r="T169" i="37"/>
  <c r="AD38" i="37"/>
  <c r="AD41" i="37"/>
  <c r="AD160" i="37"/>
  <c r="AD17" i="37"/>
  <c r="AD19" i="37"/>
  <c r="AD21" i="37"/>
  <c r="AD23" i="37"/>
  <c r="AD25" i="37"/>
  <c r="AD27" i="37"/>
  <c r="AD42" i="37"/>
  <c r="AD47" i="37"/>
  <c r="AD49" i="37"/>
  <c r="AD29" i="37"/>
  <c r="AC40" i="37"/>
  <c r="AD40" i="37" s="1"/>
  <c r="AD51" i="37"/>
  <c r="AD53" i="37"/>
  <c r="AD55" i="37"/>
  <c r="AC20" i="37"/>
  <c r="AC22" i="37"/>
  <c r="AD22" i="37" s="1"/>
  <c r="AC26" i="37"/>
  <c r="AD26" i="37" s="1"/>
  <c r="AD56" i="37"/>
  <c r="AC24" i="37"/>
  <c r="AC46" i="37"/>
  <c r="AD46" i="37" s="1"/>
  <c r="AC48" i="37"/>
  <c r="AD58" i="37"/>
  <c r="AD126" i="37"/>
  <c r="AC28" i="37"/>
  <c r="AD28" i="37" s="1"/>
  <c r="AC50" i="37"/>
  <c r="AD50" i="37" s="1"/>
  <c r="AC52" i="37"/>
  <c r="AD52" i="37" s="1"/>
  <c r="AC54" i="37"/>
  <c r="AD54" i="37" s="1"/>
  <c r="AD33" i="37"/>
  <c r="AC32" i="37"/>
  <c r="AD32" i="37" s="1"/>
  <c r="AD35" i="37"/>
  <c r="P169" i="37"/>
  <c r="R169" i="37"/>
  <c r="AA59" i="37"/>
  <c r="AD59" i="37" s="1"/>
  <c r="Z105" i="37"/>
  <c r="AA121" i="37"/>
  <c r="AD121" i="37" s="1"/>
  <c r="AB127" i="37"/>
  <c r="AD127" i="37" s="1"/>
  <c r="AB133" i="37"/>
  <c r="AD133" i="37" s="1"/>
  <c r="AB139" i="37"/>
  <c r="AD139" i="37" s="1"/>
  <c r="AB145" i="37"/>
  <c r="AD145" i="37" s="1"/>
  <c r="AB151" i="37"/>
  <c r="AD151" i="37" s="1"/>
  <c r="AC157" i="37"/>
  <c r="AA161" i="37"/>
  <c r="AA105" i="37"/>
  <c r="Z113" i="37"/>
  <c r="AB125" i="37"/>
  <c r="AB131" i="37"/>
  <c r="AB137" i="37"/>
  <c r="AB143" i="37"/>
  <c r="AB149" i="37"/>
  <c r="AC155" i="37"/>
  <c r="AA119" i="37"/>
  <c r="AA164" i="37"/>
  <c r="AD164" i="37" s="1"/>
  <c r="G169" i="37"/>
  <c r="AA12" i="37"/>
  <c r="Z107" i="37"/>
  <c r="AA123" i="37"/>
  <c r="AA129" i="37"/>
  <c r="AA135" i="37"/>
  <c r="AA141" i="37"/>
  <c r="AA147" i="37"/>
  <c r="AB159" i="37"/>
  <c r="K169" i="37"/>
  <c r="AB12" i="37"/>
  <c r="AA113" i="37"/>
  <c r="AD113" i="37" s="1"/>
  <c r="Z121" i="37"/>
  <c r="AB123" i="37"/>
  <c r="AB129" i="37"/>
  <c r="AB135" i="37"/>
  <c r="AB141" i="37"/>
  <c r="AB147" i="37"/>
  <c r="AC153" i="37"/>
  <c r="AD153" i="37" s="1"/>
  <c r="AC159" i="37"/>
  <c r="AA166" i="37"/>
  <c r="AD166" i="37" s="1"/>
  <c r="M169" i="37"/>
  <c r="AC12" i="37"/>
  <c r="AA103" i="37"/>
  <c r="AA167" i="37"/>
  <c r="AA67" i="37"/>
  <c r="AD67" i="37" s="1"/>
  <c r="AA157" i="37"/>
  <c r="Z115" i="37"/>
  <c r="AA168" i="37"/>
  <c r="AD168" i="37" s="1"/>
  <c r="AD82" i="37" l="1"/>
  <c r="AD108" i="37"/>
  <c r="AD16" i="37"/>
  <c r="AD66" i="37"/>
  <c r="AD104" i="37"/>
  <c r="AD155" i="37"/>
  <c r="AD161" i="37"/>
  <c r="AD152" i="37"/>
  <c r="AD78" i="37"/>
  <c r="AD122" i="37"/>
  <c r="AD15" i="37"/>
  <c r="AD77" i="37"/>
  <c r="AD119" i="37"/>
  <c r="AD137" i="37"/>
  <c r="AD105" i="37"/>
  <c r="AD24" i="37"/>
  <c r="AD74" i="37"/>
  <c r="AD48" i="37"/>
  <c r="AD20" i="37"/>
  <c r="AD103" i="37"/>
  <c r="AD143" i="37"/>
  <c r="AD62" i="37"/>
  <c r="AD125" i="37"/>
  <c r="AD87" i="37"/>
  <c r="AD116" i="37"/>
  <c r="AD131" i="37"/>
  <c r="AD111" i="37"/>
  <c r="AD112" i="37"/>
  <c r="AD163" i="37"/>
  <c r="AD165" i="37"/>
  <c r="AD81" i="37"/>
  <c r="AD80" i="37"/>
  <c r="AD167" i="37"/>
  <c r="AD149" i="37"/>
  <c r="AD129" i="37"/>
  <c r="AD60" i="37"/>
  <c r="AD147" i="37"/>
  <c r="AD68" i="37"/>
  <c r="AD110" i="37"/>
  <c r="AD72" i="37"/>
  <c r="AD159" i="37"/>
  <c r="AD141" i="37"/>
  <c r="AD135" i="37"/>
  <c r="AD123" i="37"/>
  <c r="AD157" i="37"/>
  <c r="AA169" i="37"/>
  <c r="AA170" i="37" s="1"/>
  <c r="AD12" i="37"/>
  <c r="AC169" i="37"/>
  <c r="AC170" i="37" s="1"/>
  <c r="AB169" i="37"/>
  <c r="AB170" i="37" s="1"/>
  <c r="AD169" i="37" l="1"/>
  <c r="AD170" i="37" s="1"/>
</calcChain>
</file>

<file path=xl/comments1.xml><?xml version="1.0" encoding="utf-8"?>
<comments xmlns="http://schemas.openxmlformats.org/spreadsheetml/2006/main">
  <authors>
    <author>ZhumatayevaA</author>
    <author>User</author>
  </authors>
  <commentList>
    <comment ref="NA17" authorId="0" shapeId="0">
      <text>
        <r>
          <rPr>
            <b/>
            <sz val="9"/>
            <color indexed="81"/>
            <rFont val="Tahoma"/>
            <family val="2"/>
            <charset val="204"/>
          </rPr>
          <t>ZhumatayevaA:</t>
        </r>
        <r>
          <rPr>
            <sz val="9"/>
            <color indexed="81"/>
            <rFont val="Tahoma"/>
            <family val="2"/>
            <charset val="204"/>
          </rPr>
          <t xml:space="preserve">
сумма экономии 4835,3</t>
        </r>
      </text>
    </comment>
    <comment ref="JU18" authorId="0" shapeId="0">
      <text>
        <r>
          <rPr>
            <b/>
            <sz val="9"/>
            <color indexed="81"/>
            <rFont val="Tahoma"/>
            <family val="2"/>
            <charset val="204"/>
          </rPr>
          <t>ZhumatayevaA:</t>
        </r>
        <r>
          <rPr>
            <sz val="9"/>
            <color indexed="81"/>
            <rFont val="Tahoma"/>
            <family val="2"/>
            <charset val="204"/>
          </rPr>
          <t xml:space="preserve">
Имеется экономия 1 595,30 тыс.тенге
 </t>
        </r>
      </text>
    </comment>
    <comment ref="LQ18" authorId="0" shapeId="0">
      <text>
        <r>
          <rPr>
            <b/>
            <sz val="9"/>
            <color indexed="81"/>
            <rFont val="Tahoma"/>
            <family val="2"/>
            <charset val="204"/>
          </rPr>
          <t>ZhumatayevaA:</t>
        </r>
        <r>
          <rPr>
            <sz val="9"/>
            <color indexed="81"/>
            <rFont val="Tahoma"/>
            <family val="2"/>
            <charset val="204"/>
          </rPr>
          <t xml:space="preserve">
Имеется экономия 1 595,30 тыс.тенге
 </t>
        </r>
      </text>
    </comment>
    <comment ref="EU29" authorId="1" shapeId="0">
      <text>
        <r>
          <rPr>
            <b/>
            <sz val="9"/>
            <color indexed="81"/>
            <rFont val="Tahoma"/>
            <family val="2"/>
            <charset val="204"/>
          </rPr>
          <t>User:</t>
        </r>
        <r>
          <rPr>
            <sz val="9"/>
            <color indexed="81"/>
            <rFont val="Tahoma"/>
            <family val="2"/>
            <charset val="204"/>
          </rPr>
          <t xml:space="preserve">
за счет буд. Экономии </t>
        </r>
      </text>
    </comment>
    <comment ref="FS29" authorId="0" shapeId="0">
      <text>
        <r>
          <rPr>
            <b/>
            <sz val="9"/>
            <color indexed="81"/>
            <rFont val="Tahoma"/>
            <family val="2"/>
            <charset val="204"/>
          </rPr>
          <t>ZhumatayevaA:</t>
        </r>
        <r>
          <rPr>
            <sz val="9"/>
            <color indexed="81"/>
            <rFont val="Tahoma"/>
            <family val="2"/>
            <charset val="204"/>
          </rPr>
          <t xml:space="preserve">
за счет будущих
</t>
        </r>
      </text>
    </comment>
    <comment ref="GE29" authorId="1" shapeId="0">
      <text>
        <r>
          <rPr>
            <b/>
            <sz val="9"/>
            <color indexed="81"/>
            <rFont val="Tahoma"/>
            <family val="2"/>
            <charset val="204"/>
          </rPr>
          <t>User:</t>
        </r>
        <r>
          <rPr>
            <sz val="9"/>
            <color indexed="81"/>
            <rFont val="Tahoma"/>
            <family val="2"/>
            <charset val="204"/>
          </rPr>
          <t xml:space="preserve">
за счет будущ. Экономии </t>
        </r>
      </text>
    </comment>
    <comment ref="HC29" authorId="1" shapeId="0">
      <text>
        <r>
          <rPr>
            <b/>
            <sz val="9"/>
            <color indexed="81"/>
            <rFont val="Tahoma"/>
            <family val="2"/>
            <charset val="204"/>
          </rPr>
          <t>User:</t>
        </r>
        <r>
          <rPr>
            <sz val="9"/>
            <color indexed="81"/>
            <rFont val="Tahoma"/>
            <family val="2"/>
            <charset val="204"/>
          </rPr>
          <t xml:space="preserve">
ЗА СЧЕТ БУДУЩИХ ЭКОНОМИИ</t>
        </r>
      </text>
    </comment>
    <comment ref="IS29" authorId="0" shapeId="0">
      <text>
        <r>
          <rPr>
            <b/>
            <sz val="9"/>
            <color indexed="81"/>
            <rFont val="Tahoma"/>
            <family val="2"/>
            <charset val="204"/>
          </rPr>
          <t>ZhumatayevaA:</t>
        </r>
        <r>
          <rPr>
            <sz val="9"/>
            <color indexed="81"/>
            <rFont val="Tahoma"/>
            <family val="2"/>
            <charset val="204"/>
          </rPr>
          <t xml:space="preserve">
Стоматология</t>
        </r>
      </text>
    </comment>
    <comment ref="JQ29" authorId="0" shapeId="0">
      <text>
        <r>
          <rPr>
            <b/>
            <sz val="9"/>
            <color indexed="81"/>
            <rFont val="Tahoma"/>
            <family val="2"/>
            <charset val="204"/>
          </rPr>
          <t>ZhumatayevaA:</t>
        </r>
        <r>
          <rPr>
            <sz val="9"/>
            <color indexed="81"/>
            <rFont val="Tahoma"/>
            <family val="2"/>
            <charset val="204"/>
          </rPr>
          <t xml:space="preserve">
должны востоновить ОМТО</t>
        </r>
      </text>
    </comment>
    <comment ref="NA47" authorId="0" shapeId="0">
      <text>
        <r>
          <rPr>
            <b/>
            <sz val="9"/>
            <color indexed="81"/>
            <rFont val="Tahoma"/>
            <family val="2"/>
            <charset val="204"/>
          </rPr>
          <t>ZhumatayevaA:</t>
        </r>
        <r>
          <rPr>
            <sz val="9"/>
            <color indexed="81"/>
            <rFont val="Tahoma"/>
            <family val="2"/>
            <charset val="204"/>
          </rPr>
          <t xml:space="preserve">
11 программа</t>
        </r>
      </text>
    </comment>
  </commentList>
</comments>
</file>

<file path=xl/sharedStrings.xml><?xml version="1.0" encoding="utf-8"?>
<sst xmlns="http://schemas.openxmlformats.org/spreadsheetml/2006/main" count="2807" uniqueCount="664">
  <si>
    <t xml:space="preserve">Примечание </t>
  </si>
  <si>
    <t>Всего</t>
  </si>
  <si>
    <t>РБ</t>
  </si>
  <si>
    <t>ПУ</t>
  </si>
  <si>
    <t>БМЦ</t>
  </si>
  <si>
    <t xml:space="preserve">ФСМС </t>
  </si>
  <si>
    <t>№</t>
  </si>
  <si>
    <t>Наименование</t>
  </si>
  <si>
    <t>Отклонение</t>
  </si>
  <si>
    <t>Краткая характеристика</t>
  </si>
  <si>
    <t>Ед.изм.</t>
  </si>
  <si>
    <t>Утвержденный план</t>
  </si>
  <si>
    <t>Общая сумма</t>
  </si>
  <si>
    <t xml:space="preserve">Скорректированный план </t>
  </si>
  <si>
    <t>Отклонение цены</t>
  </si>
  <si>
    <t xml:space="preserve">Количество </t>
  </si>
  <si>
    <t>Цена за ед. без учета НДС</t>
  </si>
  <si>
    <t>Сумма</t>
  </si>
  <si>
    <t>Количество</t>
  </si>
  <si>
    <t>Кол-во</t>
  </si>
  <si>
    <t>Вед.специалсит ОСОМО и МТО</t>
  </si>
  <si>
    <t>__________________</t>
  </si>
  <si>
    <t>Кайрбекова Г.С.</t>
  </si>
  <si>
    <t>ДКОМУ</t>
  </si>
  <si>
    <t>шт</t>
  </si>
  <si>
    <t>уп</t>
  </si>
  <si>
    <t>флакон</t>
  </si>
  <si>
    <t>фл</t>
  </si>
  <si>
    <t>набор</t>
  </si>
  <si>
    <t xml:space="preserve"> </t>
  </si>
  <si>
    <t xml:space="preserve">Наименование закупаемых товаров, работ, услуг (на русском языке) </t>
  </si>
  <si>
    <t>ИТОГО Кол-во</t>
  </si>
  <si>
    <t>Сарсенгельдина А.Б.</t>
  </si>
  <si>
    <t>новая позиция</t>
  </si>
  <si>
    <t>Тест-системы</t>
  </si>
  <si>
    <t>упаковка</t>
  </si>
  <si>
    <t>Набор реагентов</t>
  </si>
  <si>
    <t>8883 РеалБест УниМаг (для процессора магнитный частиц) Набор реагентов для автоматического выделения ДНК и РНК из сыворотки (плазмы) крови, лейкоцитарной фракции крови, биоптатов, ликвора, мочи, фекалий, соскобов эпителиальных клеток. 96  определений</t>
  </si>
  <si>
    <t>5580 «РеалБест РНК SARS-CoV-2»  (96 опр.) Набор реагентов для выявления РНК коронавируса SARS-CoV-2 методом ОТ-ПЦР в режиме реального времени</t>
  </si>
  <si>
    <t>8896 РеалБест экстракция 100 (Набор реагентов для выделения нуклеиновых кислот (ДНК или РНК) возбудителей инфекций из сыворотки (плазмы) крови, биоптатов, ликвора, соскобов эпителиальных клеток. Предназначен для применения совместно с наборами серии "РеалБест") 48 определений (Для ручного выделения)</t>
  </si>
  <si>
    <t>Расходники к тестам</t>
  </si>
  <si>
    <t>кг</t>
  </si>
  <si>
    <t>Контроль</t>
  </si>
  <si>
    <t>упак</t>
  </si>
  <si>
    <t>92 Aum+</t>
  </si>
  <si>
    <t>Кальция хлорид Для анализатора TEG-5000</t>
  </si>
  <si>
    <t xml:space="preserve">Реагент для определения С-реактивного белка, кол-во иссл 2192,  для анализатора ARCHITECT с8000  </t>
  </si>
  <si>
    <t>Комплект для сбора образца</t>
  </si>
  <si>
    <t>Комплект для сбора образца - стерильный шпатель  и пробирка с транспортной средой для диагностики вируса, 10 штук в упаковке</t>
  </si>
  <si>
    <t>СИЗы</t>
  </si>
  <si>
    <t>Комбинезон одноразовый</t>
  </si>
  <si>
    <t>штука</t>
  </si>
  <si>
    <t>Костюм</t>
  </si>
  <si>
    <t>комплект</t>
  </si>
  <si>
    <t>Комбинезон многоразовый</t>
  </si>
  <si>
    <t>Маска</t>
  </si>
  <si>
    <t>Халат хирургический одноразовый из спанбонда, плотностью 40г/кв.м.</t>
  </si>
  <si>
    <t xml:space="preserve">Халат хирургический, одноразовый, длина 120 мм, на завязках в области шеи и поясницы, изготовлен из  спанбонда, плотностью 40 г/кв.м. Халат должен защищать кожные покровы специалиста во время проведения хирургических вмешательств от воздействия бактерий, микроорганизмов и различных инфекций, которые могут находиться в крови либо в биологических жидкостях пациента. Внутренняя поверхность материала халата впитывает, внешняя-отталкивает влагу. Размер и цвет по согласованию с Заказчиком. </t>
  </si>
  <si>
    <t>Индивидуальный защитный экран для лица, материал-прозрачный пластик. Состоит из оправы, фиксирующей резинки и прозрачного пластикого щитка. Должен обеспечивать полную защиту лица (нос, рот, глаза) от прямого и бокового попадания брызг жидкостей, механических частиц, пыли и подходить для головы любой формы.</t>
  </si>
  <si>
    <t>Комплект калибровочных источников</t>
  </si>
  <si>
    <t>Комплект калибровочных источников для Siemens-ECAT. Тип источника EG-0317-2M (активность 74 MBq)-1 шт, тип источника HEGL-0080-1M (активность 37MBq)-2 шт.</t>
  </si>
  <si>
    <t>Радиоактивный плоский источник Co-57</t>
  </si>
  <si>
    <t>активность 370 Мбк, размер 645-455 мм, размер активной части: 607ч418 мм 3709.AD.010M.N-PbShipper FLOOD SOURCES-Co-57 RECT. (370 MBq) Activ dimensions: 607 х 418 mm, overall dimensions: 645 х 455 mm</t>
  </si>
  <si>
    <t>ядерка на КТ</t>
  </si>
  <si>
    <t>Кобальтовая ручка</t>
  </si>
  <si>
    <t>PP-057-250U CE MARK1: Со-57, 9.25 Mbq Penpoint Marker. Протяженный радиактивный источник Со-57, активностью 9,25 МБк</t>
  </si>
  <si>
    <t>КДЛ</t>
  </si>
  <si>
    <t>Реагент</t>
  </si>
  <si>
    <t>ARCHITECT Антитела к цитруллин-содержащему пептиду реагент 100 тестов ARC Anti-CCP Reagent 100 tests</t>
  </si>
  <si>
    <t>ARCHITECT Антитела к цитруллин-содержащему пептиду контроль ARC Anti-CCP Control</t>
  </si>
  <si>
    <t>Калибратор</t>
  </si>
  <si>
    <t xml:space="preserve">ARCHITECT антитела к цитруллин-содержащему пептиду калибратор ARC Anti-CCP Calibrators </t>
  </si>
  <si>
    <t xml:space="preserve">Реагент для определения общего T4 100 тестов для анализатора Advia Centaur  </t>
  </si>
  <si>
    <t>И.о. Начальника ОСОМО и МТО</t>
  </si>
  <si>
    <t>Заведующая КДЛ</t>
  </si>
  <si>
    <t>Янковская И.Т.</t>
  </si>
  <si>
    <t>Заведующий оперблока</t>
  </si>
  <si>
    <t>Ачилов Т.Т.</t>
  </si>
  <si>
    <t>Заведующая центра диагностики</t>
  </si>
  <si>
    <t>Садуакасова А.Б.</t>
  </si>
  <si>
    <t>Вкладыш чашки эндопротеза тазобедренного сустава безцементной фиксации</t>
  </si>
  <si>
    <t>Вкладыш чашки эндопротеза тазобедренного сустава безцементной фиксации, фиксация вкладышей: полиэтиленовых – зацепление циркулярного пояска с желобком в чашке, керамических в металлической обойме – посадка на конус. Деротационная система вкладышей: полиэтиленовых – зацепление за не менее чем 12 деротационных зуба торца чашки прорезей торцевого кольца вкладыша. Керамических в металлической обойме – конусная посадка; зацепление за, не менее чем, 4 деротационных зуба торца чашки прорезей торцевого кольца обоймы вкладыша. Особенности материала полиэтиленовых вкладышей - полиэтилен ультравысокомолекулярного веса (UHMWPE) стерилизуемый гамма излучением в азоте.Cверхвысокомолекулярный полиэтилен с большим количеством поперечных связей. В процессе производства полиэтилен должен последовательно три раза подвергаться воздействию гамма излучением в дозе 3 Мрад (суммарная доза 9 Мрад) и нагреванию до температуры 130 градусов (ниже точки плавления). Кодировка размеров чашек и вкладышей: альфа-код. Диапазоны размеров чашек (ø в мм): От 40 мм до 74 мм с шагом по 2 мм. Длина 6,5 мм винтов: 16 мм, 20 мм, далее до 60 мм с шагом 5 мм. Внутренние диаметры полиэтиленовых вкладышей: 22 мм, 26 мм, 28 мм, 32 мм, 36, 40, 44 мм. Варианты дизайна полиэтиленовых вкладышей:стандартный, с козырьком; эксцентричный. Варианты угла наклона вкладышей 0º, 10º. Возможность применения керамических вкладышей в чашках диаметром 46 – 70 мм с шагом в 2 мм.</t>
  </si>
  <si>
    <t>Ножка из эндопротез тазобедренного сустава безцементной фиксации</t>
  </si>
  <si>
    <t>Ножка из эндопротез тазобедренного сустава безцементной фиксации, формы ножек –безворотничковая, классическая клиновидная,c двумя продольными бороздками по бокам, не имеет каких- либо поперечных ребер или выступов. Тип фиксации в биологических тканях - пресс-фит, проксимальная, остеоинтеграция. Материал ножки - бета титановый сплав Ti-12Mo-6Zr-2Fe.Офсет ножки должен изменяться не за счет прямой латерализации, а за счет изменения угла шейки с 127º в стандартном варианте и на 132º в латерализованном. Покрытие ножки - плазменное титановое напыление в сочетании с мелкодисперсным гидроксиапатитовым покрытием толщиной в 50 µm циркулярно только в проксимальной части ножки. Дистальная часть ножки не должна иметь гидроксиапатитового покрытия. Конус ножки: 11.3/12.36, 5.40. Количество стандартных типоразмеров: не менее 8 на каждый шеечный угол, всего не менее 16. Офсет - должен прогрессивно увеличиваться с увеличением размера ножки. Диапазон офсета (в мм): От 34 до 49 у стандартной ножки и от 38 до 54 мм у латерализованной. Диапазон длин ножек в (мм): от 110 до 145. Шаг у первых 8 размеров 10 мм. Варианты длины шейки в (мм): 30, 35, 37, 40. Возможность использования с керамическими головками. Резьбовое отверстие с противоротационным углублением, направленным в сторону шейки в проксимальной части ножки для крепления импактора</t>
  </si>
  <si>
    <t>ОПЕРБЛОК</t>
  </si>
  <si>
    <t xml:space="preserve">Тест-система методом ПЦР в режиме реал-тайм </t>
  </si>
  <si>
    <t>Маска-респиратор (соответствует стандарту  FFP3/N99): противоаэрозольная одноразовая фильтрующая полумаска с клапаном выдоха, предназначенная для защиты от аэрозолей в концентрации до 50 ПДК. Мембрана клапана выдоха из эластичного сверхтонкого силикона, клапан  обеспечивает  низкий уровнем скопления углекислого газа, влаги и тепла в подмасочном пространстве. Для обеспечения плотного прилегания в области переносицы установлен носовой зажим, имеет дополнительный слой уплотняющего материала. Эффективность бактериальной фильтрации не менее 99%. В индивидуальной упаковке. Цвет белый.</t>
  </si>
  <si>
    <t>ПЛ</t>
  </si>
  <si>
    <t>Всего:</t>
  </si>
  <si>
    <t>Заявка на приобретение товаров,работ и услуг на 2020год для Больницы МЦ УДП РК</t>
  </si>
  <si>
    <t>Цель приобретения (полное обоснование, с указанием причин)</t>
  </si>
  <si>
    <t xml:space="preserve">Единица измерения </t>
  </si>
  <si>
    <t>Количество, объём</t>
  </si>
  <si>
    <t>Цена за единицу, тенге</t>
  </si>
  <si>
    <t xml:space="preserve">Сумма  для закупки с НДС, тенге </t>
  </si>
  <si>
    <t>Общее Количество</t>
  </si>
  <si>
    <t>Сумма  для закупки, тенге</t>
  </si>
  <si>
    <t xml:space="preserve">Сумма  для закупки, тенге </t>
  </si>
  <si>
    <t xml:space="preserve">Количество, объём </t>
  </si>
  <si>
    <t>Сумма РБ</t>
  </si>
  <si>
    <t>Сумма ПУ</t>
  </si>
  <si>
    <t>Сумма ДКОМУ</t>
  </si>
  <si>
    <t xml:space="preserve">Апельсины </t>
  </si>
  <si>
    <t>питание больных</t>
  </si>
  <si>
    <t>Бананы</t>
  </si>
  <si>
    <t>Мандарины</t>
  </si>
  <si>
    <t>Груши</t>
  </si>
  <si>
    <t xml:space="preserve">Яблоки    </t>
  </si>
  <si>
    <t>Яблоки   зеленые</t>
  </si>
  <si>
    <t>Гранат</t>
  </si>
  <si>
    <t xml:space="preserve">Слива </t>
  </si>
  <si>
    <t>Виноград</t>
  </si>
  <si>
    <t>Киви</t>
  </si>
  <si>
    <t>Лимоны</t>
  </si>
  <si>
    <t>Вишня-черешня</t>
  </si>
  <si>
    <t>Хурма</t>
  </si>
  <si>
    <t>Ягоды свежемороженные в ассортименте</t>
  </si>
  <si>
    <t>Чернослив</t>
  </si>
  <si>
    <t>Изюм</t>
  </si>
  <si>
    <t>питание больных,сотрудники</t>
  </si>
  <si>
    <t>Курага</t>
  </si>
  <si>
    <t>Сухофрукты</t>
  </si>
  <si>
    <t>Орех  миндаль</t>
  </si>
  <si>
    <t>Орех  грецкий</t>
  </si>
  <si>
    <t>Орех кешью</t>
  </si>
  <si>
    <t>Картофель</t>
  </si>
  <si>
    <t>Морковь</t>
  </si>
  <si>
    <t>Лук репчатый</t>
  </si>
  <si>
    <t>Капуста  краснокочанная</t>
  </si>
  <si>
    <t>Капуста пекинская</t>
  </si>
  <si>
    <t>Капуста  белокочанная</t>
  </si>
  <si>
    <t>Свекла</t>
  </si>
  <si>
    <t>Фасоль свежемороженная</t>
  </si>
  <si>
    <t>Капуста брокколи свежемороженная</t>
  </si>
  <si>
    <t>Мексиканская смесь MIX</t>
  </si>
  <si>
    <t>Редька</t>
  </si>
  <si>
    <t>Огурцы</t>
  </si>
  <si>
    <t>Помидоры</t>
  </si>
  <si>
    <t>Перец сладкий</t>
  </si>
  <si>
    <t>Тыква</t>
  </si>
  <si>
    <t>Капуста цветная</t>
  </si>
  <si>
    <t>Кабачки</t>
  </si>
  <si>
    <t>Баклажаны</t>
  </si>
  <si>
    <t xml:space="preserve">Редис                                                                                                                                                                        </t>
  </si>
  <si>
    <t>Чеснок</t>
  </si>
  <si>
    <t>Щавель</t>
  </si>
  <si>
    <t>Зелень (укроп,кинза,петрушка, лук зеленый)</t>
  </si>
  <si>
    <t>Листья салата</t>
  </si>
  <si>
    <t xml:space="preserve">Крупа рис </t>
  </si>
  <si>
    <t>Крупа гречневая</t>
  </si>
  <si>
    <t>Крупа манная</t>
  </si>
  <si>
    <t>Крупа пшеничная</t>
  </si>
  <si>
    <t>Крупа ячневая</t>
  </si>
  <si>
    <t>Крупа геркулес</t>
  </si>
  <si>
    <t>Крупа кукурузная</t>
  </si>
  <si>
    <t>Крупа перловая</t>
  </si>
  <si>
    <t>Крупа пшенная</t>
  </si>
  <si>
    <t xml:space="preserve">Горох  </t>
  </si>
  <si>
    <t xml:space="preserve">Фасоль </t>
  </si>
  <si>
    <t xml:space="preserve">Чечевица </t>
  </si>
  <si>
    <t>Лапша  лагманная</t>
  </si>
  <si>
    <t>Макароны-спагетти</t>
  </si>
  <si>
    <t>Макароные изделия с добавлением отрубей</t>
  </si>
  <si>
    <t>Макароные изделия в ассортименте</t>
  </si>
  <si>
    <t>Отруби</t>
  </si>
  <si>
    <t>Мука пшеничная</t>
  </si>
  <si>
    <t>Печенье сладкое</t>
  </si>
  <si>
    <t>Печенье  без сахара</t>
  </si>
  <si>
    <t>Печенье овсянное</t>
  </si>
  <si>
    <t>Пряники  сладкие</t>
  </si>
  <si>
    <t xml:space="preserve">Слайсы пшеничные  </t>
  </si>
  <si>
    <t>Сахар - песок</t>
  </si>
  <si>
    <t>Хлебцы ржаные</t>
  </si>
  <si>
    <t>Вафли диабетные</t>
  </si>
  <si>
    <t>Зефир шоколадный</t>
  </si>
  <si>
    <t xml:space="preserve">Шоколад  </t>
  </si>
  <si>
    <t>Шоколад диабетный</t>
  </si>
  <si>
    <t>Шиповник</t>
  </si>
  <si>
    <t>Конфеты шоколадные</t>
  </si>
  <si>
    <t xml:space="preserve">Джем диабетический     </t>
  </si>
  <si>
    <t xml:space="preserve">Джем фруктово-ягодный  </t>
  </si>
  <si>
    <t xml:space="preserve">Мед  </t>
  </si>
  <si>
    <t>Сок фруктовый 200 мл.</t>
  </si>
  <si>
    <t>л.</t>
  </si>
  <si>
    <t xml:space="preserve">Сок диабетический без сахара </t>
  </si>
  <si>
    <t>л</t>
  </si>
  <si>
    <t>Сок импортный</t>
  </si>
  <si>
    <t>бут</t>
  </si>
  <si>
    <t xml:space="preserve">Йогурт творожный  </t>
  </si>
  <si>
    <t>Йогуртный напиток</t>
  </si>
  <si>
    <t>Молоко 3,2%, 1 л.</t>
  </si>
  <si>
    <t xml:space="preserve">Кефир 2,5% </t>
  </si>
  <si>
    <t>Кумыс</t>
  </si>
  <si>
    <t>Шубат</t>
  </si>
  <si>
    <t>Сыр мягкий</t>
  </si>
  <si>
    <t>Сыр твердый</t>
  </si>
  <si>
    <t xml:space="preserve">Творог </t>
  </si>
  <si>
    <t xml:space="preserve">Сметана </t>
  </si>
  <si>
    <t>Масло сливочное 72%</t>
  </si>
  <si>
    <t>Сливки</t>
  </si>
  <si>
    <t>Молоко концентрированное</t>
  </si>
  <si>
    <t>Молоко 2,5%, 1л.</t>
  </si>
  <si>
    <t>Масло оливковое 1 л</t>
  </si>
  <si>
    <t>Масло подсолнечное  1л</t>
  </si>
  <si>
    <t>Масло для жарки</t>
  </si>
  <si>
    <t>Масло сливочное 82%</t>
  </si>
  <si>
    <t xml:space="preserve">Спаржа </t>
  </si>
  <si>
    <t>Фунчеза</t>
  </si>
  <si>
    <t>Маслины  консервированные</t>
  </si>
  <si>
    <t>Морская капуста консерв</t>
  </si>
  <si>
    <t>Кукуруза консервированная</t>
  </si>
  <si>
    <t>Горошек зеленый консервированный</t>
  </si>
  <si>
    <t>Огурцы  консервированные</t>
  </si>
  <si>
    <t xml:space="preserve">Грибы консервированные  </t>
  </si>
  <si>
    <t>Печень говяжья</t>
  </si>
  <si>
    <t>Сердце говяжье</t>
  </si>
  <si>
    <t>Мясо индейки</t>
  </si>
  <si>
    <t>Мясо говяжье</t>
  </si>
  <si>
    <t>Мясо баранина</t>
  </si>
  <si>
    <t>Мясо конина</t>
  </si>
  <si>
    <t>Язык говяжий</t>
  </si>
  <si>
    <t>Сосиски молочные</t>
  </si>
  <si>
    <t>Сардельки</t>
  </si>
  <si>
    <t>Колбаса полукопченная</t>
  </si>
  <si>
    <t>Грудка куриная,филе</t>
  </si>
  <si>
    <t>Куры</t>
  </si>
  <si>
    <t>Семга  свежемороженная</t>
  </si>
  <si>
    <t>Тилапия</t>
  </si>
  <si>
    <t>Щука свежая</t>
  </si>
  <si>
    <t>Минтай свежемороженный</t>
  </si>
  <si>
    <t>Крабовые палочки</t>
  </si>
  <si>
    <t>Сельдь атлантическая</t>
  </si>
  <si>
    <t>Судак  филе</t>
  </si>
  <si>
    <t>Кисель плодово-ягодный концентрат</t>
  </si>
  <si>
    <t xml:space="preserve"> Чай  черный</t>
  </si>
  <si>
    <t xml:space="preserve"> Чай  зеленый</t>
  </si>
  <si>
    <t xml:space="preserve">Перец черный  </t>
  </si>
  <si>
    <t>Уксус столовый</t>
  </si>
  <si>
    <t xml:space="preserve">Дрожжи    </t>
  </si>
  <si>
    <t>Лимонная кислота</t>
  </si>
  <si>
    <t>Крахмал</t>
  </si>
  <si>
    <t>Лавровый  лист</t>
  </si>
  <si>
    <t xml:space="preserve">Приправа   </t>
  </si>
  <si>
    <t>Майонез</t>
  </si>
  <si>
    <t>Томат- паста</t>
  </si>
  <si>
    <t>Кофе быстрорастворимый</t>
  </si>
  <si>
    <t>питание сотрудники</t>
  </si>
  <si>
    <t>Яйцо</t>
  </si>
  <si>
    <t>штук</t>
  </si>
  <si>
    <t>Батон</t>
  </si>
  <si>
    <t>Батон отрубной</t>
  </si>
  <si>
    <t>Хлеб  белый</t>
  </si>
  <si>
    <t xml:space="preserve">Хлеб черный   </t>
  </si>
  <si>
    <t>Вода питьевая 20 л</t>
  </si>
  <si>
    <t>Вода минеральная 5,0 л.</t>
  </si>
  <si>
    <t xml:space="preserve">Вода минеральная 0,5 л   </t>
  </si>
  <si>
    <t>Вода без газа 0,25л стекло</t>
  </si>
  <si>
    <t xml:space="preserve">Соль </t>
  </si>
  <si>
    <t xml:space="preserve">Паприка </t>
  </si>
  <si>
    <t>Разрыхлитель теста</t>
  </si>
  <si>
    <t>Желатин пищевой</t>
  </si>
  <si>
    <t xml:space="preserve">Кунжут </t>
  </si>
  <si>
    <t>Соевый соус</t>
  </si>
  <si>
    <t>Персик</t>
  </si>
  <si>
    <t>Мак пищевой</t>
  </si>
  <si>
    <t xml:space="preserve">Ванилин </t>
  </si>
  <si>
    <t>Заведующая отделением ________________________Жакитова Д.Б.</t>
  </si>
  <si>
    <t>Статьи расходов по которым осуществляются государственные закупки на 2020 год (План развития 1 версия)</t>
  </si>
  <si>
    <t>Наименование статьи</t>
  </si>
  <si>
    <t>в том числе</t>
  </si>
  <si>
    <t>Корректировка 2</t>
  </si>
  <si>
    <t>ИТОГО скореектированный  БЮДЖЕТ (по итогам Протокол 2</t>
  </si>
  <si>
    <t xml:space="preserve">Экономия на январь </t>
  </si>
  <si>
    <t>Сумма с учетом экономии к 05.02.2020 г.</t>
  </si>
  <si>
    <t>Протокол  3 от 05.02.2020 г.</t>
  </si>
  <si>
    <t>ИТОГО скореектированный  БЮДЖЕТ (по итогам Протокол 3 )</t>
  </si>
  <si>
    <t xml:space="preserve">На рассмотрение по заявкам структурных подразделений  </t>
  </si>
  <si>
    <t>ИТОГО скореектированный  БЮДЖЕТ (по итогам Протокол  4 )</t>
  </si>
  <si>
    <t xml:space="preserve">Экономия на март </t>
  </si>
  <si>
    <t xml:space="preserve">ИТОГО скореектированный  БЮДЖЕТ (по итогам экономи за март 2020 г.) </t>
  </si>
  <si>
    <t xml:space="preserve">сумма на  рассмотрение по заявкам структурных подразделений  </t>
  </si>
  <si>
    <t xml:space="preserve">ИТОГО скореектированный  БЮДЖЕТ (по итогам протокола №5 от 20.04.2020 г. </t>
  </si>
  <si>
    <t xml:space="preserve">ИТОГО скореектированный  БЮДЖЕТ (по итогам протокола №6 от 28.04.2020 г. </t>
  </si>
  <si>
    <t xml:space="preserve">Экономия за апрель </t>
  </si>
  <si>
    <t>ИТОГО скореектированный  БЮДЖЕТ по итогам экономии апрель 2020 г.</t>
  </si>
  <si>
    <t>сумма на  рассмотрение по заявкам структурных подразделений   7 протокола  от 11.05.2020 г.</t>
  </si>
  <si>
    <t>ИТОГО скореектированный  БЮДЖЕТ по итогам 7 протокола  от 11.05.2020 г.</t>
  </si>
  <si>
    <t xml:space="preserve">доп.средства согласно договора №16 от 13 мая 2020 года  </t>
  </si>
  <si>
    <t>Итого  бюджет с учетом сметного финансирования  (дог. №16 от 13 мая 2020 года)</t>
  </si>
  <si>
    <t>ИТОГО ПРТОКОЛО № 8 скореектированный  БЮДЖЕТ  с учетом договора №16 от 13.05.2020 г.</t>
  </si>
  <si>
    <t>На рассмотрение по заявкам структурных подразделений  Протокол 9</t>
  </si>
  <si>
    <t xml:space="preserve">Сокращение  по заявкам структурных подразделений  </t>
  </si>
  <si>
    <t>Итого по протоколу №9 от 28.05.2020 г.</t>
  </si>
  <si>
    <t xml:space="preserve">На рассмотрение по заявкам структурных подразделений  10 ПРОТОКОЛ </t>
  </si>
  <si>
    <t>Итого по протоколу №10 от 11.06.2020 г.</t>
  </si>
  <si>
    <t xml:space="preserve">На рассмотрение по заявкам структурных подразделений   к 11 протоколу </t>
  </si>
  <si>
    <t>Итого по протоколу №11 от 20.07.2020 г.</t>
  </si>
  <si>
    <t xml:space="preserve">На рассмотрение по заявкам структурных подразделений   к 12 протоколу </t>
  </si>
  <si>
    <t>Итого по протоколу №12 от 20.07.2020 г.</t>
  </si>
  <si>
    <t xml:space="preserve">Экономия за февраль </t>
  </si>
  <si>
    <t>Экономия за май</t>
  </si>
  <si>
    <t>Экономия за июнь</t>
  </si>
  <si>
    <t>Экономия за июль</t>
  </si>
  <si>
    <t>Итого сумма корректировок с учетом экономии февраль, май-июль 2020 года</t>
  </si>
  <si>
    <t xml:space="preserve">Сумма План ГЗ по состоянию на 10.08.2020г.  </t>
  </si>
  <si>
    <t xml:space="preserve">На рассмотрение по заявкам структурных подразделений   к 13 протоколу </t>
  </si>
  <si>
    <t>республиканский бюджет</t>
  </si>
  <si>
    <t>платные</t>
  </si>
  <si>
    <t>из них:</t>
  </si>
  <si>
    <t>наука</t>
  </si>
  <si>
    <t>1)</t>
  </si>
  <si>
    <t>Продукты питания</t>
  </si>
  <si>
    <t>2)</t>
  </si>
  <si>
    <t>Лекарственные средства (ЛС)</t>
  </si>
  <si>
    <t>3)</t>
  </si>
  <si>
    <t>Медицинское изделия</t>
  </si>
  <si>
    <t>4)</t>
  </si>
  <si>
    <t>Прочие товары</t>
  </si>
  <si>
    <t>Оплата за воду</t>
  </si>
  <si>
    <t>Электроэнергия</t>
  </si>
  <si>
    <t>Отопление</t>
  </si>
  <si>
    <t>5)</t>
  </si>
  <si>
    <t>Услуги связи</t>
  </si>
  <si>
    <t>6)</t>
  </si>
  <si>
    <t>Содержание и обслуживание основных средств</t>
  </si>
  <si>
    <t>7)</t>
  </si>
  <si>
    <t>Прочие расходы</t>
  </si>
  <si>
    <t>8)</t>
  </si>
  <si>
    <t>Приобретение основных средств, нематериальных активов</t>
  </si>
  <si>
    <t>Капитальный ремонт</t>
  </si>
  <si>
    <t>Итого</t>
  </si>
  <si>
    <t xml:space="preserve">Статьи  расходов по которым не осуществляются </t>
  </si>
  <si>
    <t>процедуры государственных закупок на 2020 год</t>
  </si>
  <si>
    <t>Заработная плата и доп.денежные выплаты</t>
  </si>
  <si>
    <t>Командировочные расходы</t>
  </si>
  <si>
    <t>Налоги</t>
  </si>
  <si>
    <t xml:space="preserve">Оплата труда консультантов, внештатных работников </t>
  </si>
  <si>
    <t>Сметное финансирование доктора Самади</t>
  </si>
  <si>
    <t>лечение за рубежом</t>
  </si>
  <si>
    <t>курсовая разница</t>
  </si>
  <si>
    <t>прочие (госпошлина, оформление визы и т.д.)</t>
  </si>
  <si>
    <t>отчисление от прибыли</t>
  </si>
  <si>
    <t>расходы по науке</t>
  </si>
  <si>
    <t>гарантийное обеспечение</t>
  </si>
  <si>
    <t>кредиторская задолженность</t>
  </si>
  <si>
    <t>Питание сотрудников</t>
  </si>
  <si>
    <t>Вознаграждение банка</t>
  </si>
  <si>
    <t>эксплуатационные расходы арендаторов</t>
  </si>
  <si>
    <t>расходы по мастер классу</t>
  </si>
  <si>
    <t xml:space="preserve">Остаток экономи </t>
  </si>
  <si>
    <t>контролька</t>
  </si>
  <si>
    <t xml:space="preserve">Контролная сумма </t>
  </si>
  <si>
    <t>Главный экономист</t>
  </si>
  <si>
    <t>контролка меняется (повышение квалив. -34 873 тыс.тенге)</t>
  </si>
  <si>
    <t>контролка меняется плюсом 1854553</t>
  </si>
  <si>
    <t>контролка меняется по специфике 418 -  1 662 456</t>
  </si>
  <si>
    <t>А. Жуматаева</t>
  </si>
  <si>
    <t>Ведущий экономист</t>
  </si>
  <si>
    <t xml:space="preserve">На рассмотрение по заявкам структурных подразделений   к 14 протоколу </t>
  </si>
  <si>
    <t>долг ск фармац</t>
  </si>
  <si>
    <t xml:space="preserve">Сумма План ГЗ по итогам 14 протокола состоянию на 26.08.2020г.  </t>
  </si>
  <si>
    <t>Экономия за август</t>
  </si>
  <si>
    <t xml:space="preserve">Сумма План ГЗ по состоянию на 10.09.2020г.  </t>
  </si>
  <si>
    <t xml:space="preserve">На рассмотрение по заявкам структурных подразделений   к 15 протоколу </t>
  </si>
  <si>
    <t xml:space="preserve">Сумма План ГЗ по итогам 15 протокола состоянию на 18.09.2020г.  </t>
  </si>
  <si>
    <t xml:space="preserve">На рассмотрение по заявкам структурных подразделений   к 16 протоколу </t>
  </si>
  <si>
    <t xml:space="preserve">Сумма План ГЗ по итогам 16 протокола состоянию на 30.09.2020г.  </t>
  </si>
  <si>
    <t>Экономия за сентябрь</t>
  </si>
  <si>
    <t>всего</t>
  </si>
  <si>
    <t xml:space="preserve">Сумма План ГЗ по итогам  экономии  по состоянию на 05.10.2020г.  </t>
  </si>
  <si>
    <t xml:space="preserve">На рассмотрение по заявкам структурных подразделений   к 17 протоколу </t>
  </si>
  <si>
    <t xml:space="preserve">Сумма План ГЗ по итогам 17 протокола состоянию на 07.10.2020г.  </t>
  </si>
  <si>
    <t>Экономия за  сентябрь</t>
  </si>
  <si>
    <t>Корректировка увеличение (РБ и ПУ)</t>
  </si>
  <si>
    <t xml:space="preserve">«ПЦР тест на выявление COVID 19» 
Набор реагентов для выявления РНК вируса COVID 19 в клиническом материале методом ОТ-ПЦР в режиме реального времени.
Набор реагентов является официальной и разрешенной для использования продукцией.
Имеются регистрационное удостоверение Республики Казахстан и Сертификат соответствия Республики Казахстан.
Дополнительно были проведены клинические исследования в независимой лаборатории города Новосибирск. Исследования удостоверили пригодность тестов для использования. Набор реагентов  рассчитан на проведение анализа 96 образцов, включая контрольные образцы. Чувствительность (выявление не менее 1000 копий молекул кДНК вируса COVID 19 при выделении из 1 мл образца) – 100%. Специфичность (по стандартной панели предприятия отрицательных РНК-экстрактов) – 100%.
</t>
  </si>
  <si>
    <t>утвержден, увеличить, COVID-19</t>
  </si>
  <si>
    <t>Акниет</t>
  </si>
  <si>
    <t>утвержден, восстановление РБиПЛ, Увеличение ПЛ на 55 наборов</t>
  </si>
  <si>
    <t>Витанова, Вектор</t>
  </si>
  <si>
    <t>утвержден, восстановление РБиПЛ, Увеличение ПЛ на 105 наборов</t>
  </si>
  <si>
    <t>утвержден, восстановление ПЛ, Уменьшение на 56 наборов</t>
  </si>
  <si>
    <t>ООМ-133Л Комплект реагентов для проведения ОТ-ПЦР-РВ анализа "ОТ-ПЦР-РВ-SARS-CoV-2-Л" 96 определений</t>
  </si>
  <si>
    <t>утвержден, восстановление РБиПЛ</t>
  </si>
  <si>
    <t>Витанова, Синтол</t>
  </si>
  <si>
    <t>ООМ-502Л2-96 Набор реагентов для выделения РНК ручным способом и на автоматизированных станция "M-Сорб-ООМ-96" 96 определений</t>
  </si>
  <si>
    <t>Набор реагентов для определения антител класса М к антигенам N 51,52 методом иммунохемилюминесцентного анализа</t>
  </si>
  <si>
    <t>утвержден, восстановление РБ</t>
  </si>
  <si>
    <t>ОМБ Казахстан</t>
  </si>
  <si>
    <t>Набор реагентов для определения антител класса G к антигенам N 51,52 методом иммунохемилюминесцентного анализа</t>
  </si>
  <si>
    <t>Vita Pharm</t>
  </si>
  <si>
    <t>бумажный</t>
  </si>
  <si>
    <t>утвержден, восстановление с 14 протокола ЧС</t>
  </si>
  <si>
    <t>утвержден, восстановление с 14 протокола</t>
  </si>
  <si>
    <t xml:space="preserve">Комбинезон </t>
  </si>
  <si>
    <t>Комбинезон медицинский, одноразовый, из гипоаллергенного материала</t>
  </si>
  <si>
    <t>утвержден, восстановить с 14 протокола РБ, уменьшить кол-во на 2000 и цену на 2000 тг</t>
  </si>
  <si>
    <t>Достык Мед</t>
  </si>
  <si>
    <t>Костюм противочумный одноразовый, с высоким уровнем барьерной защиты от опасной сухой пыли и химикатов на водной основе</t>
  </si>
  <si>
    <t>Дайвас</t>
  </si>
  <si>
    <t>Шанырак</t>
  </si>
  <si>
    <t>утвержден, восстановить с 14 протокола РБ, уменьшить РБ на 100, увеличить ПЛ на 100</t>
  </si>
  <si>
    <t>восстановить с 14 протокола</t>
  </si>
  <si>
    <t>утвержден, восстановить с 14 протокола, уменьшить РБ и ПУ</t>
  </si>
  <si>
    <t>Защитный экран, многоразовый</t>
  </si>
  <si>
    <t>утвержден, восстановить с 14 протокола, увеличить РБ и ПЛ,</t>
  </si>
  <si>
    <t>утвержден, восстановить с 14 протокола, уменьшить РБ на 5000 шт, уменьшить цену на 100 тг</t>
  </si>
  <si>
    <t>Шапочка-берет</t>
  </si>
  <si>
    <t>Шапочка-берет  одноразовая из нетканного материала, плотностью не менее 15г/кв.м, ширина полоски (в сложенном виде) - 2,5 см., диаметр (в расправленном виде) - 53 см, изготовлена в виде гофрированной полоски</t>
  </si>
  <si>
    <t>АстМедСервис</t>
  </si>
  <si>
    <t>утвержден, восстановление с 14 протокола РБ</t>
  </si>
  <si>
    <t>Центр ядерной медицины</t>
  </si>
  <si>
    <t>уточнить по источнику</t>
  </si>
  <si>
    <t>Система шлангов для аспирации и ирригации</t>
  </si>
  <si>
    <t>Одноразовая система шлангов для аспирации и ирригации, двухпросветная, длина 5 м, ПВХ, ПЭ, АБС, без латекса, упаковка двойная (для использования в операционном поле), с компенсатором давления, встроенным в шланг для ирригации и обеспечивающим непрерывную ирригацию. В упаковке 12 шт.</t>
  </si>
  <si>
    <t>Нейрохирургия, с/з 2169 от 11.08.2020</t>
  </si>
  <si>
    <t>Набор типа LCE</t>
  </si>
  <si>
    <t>Набор типа LCE. Состав: прямой заостренный электрод с термопарой и канюля 20G, стерильный.</t>
  </si>
  <si>
    <t>Электрод</t>
  </si>
  <si>
    <t>Нейтральный электрод, многоразовый, взрослый, размер 250х150 мм.</t>
  </si>
  <si>
    <t>С/з №2088 от 03.08.2020 Ачилов Т.Т.</t>
  </si>
  <si>
    <t>Кабель</t>
  </si>
  <si>
    <t>для нейтральных электродов многоразового пользования, длина кабеля 4,5 м</t>
  </si>
  <si>
    <t>монополярный-шпатель, длина 360 мм, диаметр 5 мм</t>
  </si>
  <si>
    <t>С/з №2088 от 03.08.2020 Ачилов Т.Т.(для кардио)</t>
  </si>
  <si>
    <t>Скоба 6 x 20 мм</t>
  </si>
  <si>
    <t>Скоба должна быть предназначена для фиксации связок. Должна быть низкопрофильного типа. Должна быть шипованная и иметь острые ножки, чтобы вводить ее в кортикальный слой кости без предварительного сверления. Профиль ножек должен быть елочкообразной формы для предотвращения вываливания. Ширина между ножками скобы должна быть не более 6 мм, длина скобы должна быть не более 21 мм. Должна поставляться в индивидуальной стерильной упаковке.</t>
  </si>
  <si>
    <t>С/з №723 от 04.03.2020 Искаков Б.С</t>
  </si>
  <si>
    <t>Скоба 6 x 20 мм без шипов</t>
  </si>
  <si>
    <t>Скоба должна быть предназначена для фиксации связок. Должна быть низкопрофильного типа. Должна быть без шипов и иметь острые ножки, чтобы вводить ее в кортикальный слой кости без предварительного сверления. Профиль ножек должен быть елочкообразной формы для предотвращения вываливания. Ширина между ножками скобы должна быть не более 6 мм, длина скобы должна быть не более 21 мм. Должна поставляться в индивидуальной стерильной упаковке.</t>
  </si>
  <si>
    <t>Скоба 8 x 20 мм</t>
  </si>
  <si>
    <t>Скоба должна быть предназначена для фиксации связок. Должна быть низкопрофильного типа. Должна быть шипованная и иметь острые ножки, чтобы вводить ее в кортикальный слой кости без предварительного сверления. Профиль ножек должен быть елочкообразной формы для предотвращения вываливания. Ширина между ножками скобы должна быть не более 8 мм, длина скобы должна быть не более 21 мм. Должна поставляться в индивидуальной стерильной упаковке.</t>
  </si>
  <si>
    <t>Скоба 11 x 20 мм</t>
  </si>
  <si>
    <t>Скоба должна быть предназначена для фиксации связок. Должна быть низкопрофильного типа. Должна быть шипованная и иметь острые ножки, чтобы вводить ее в кортикальный слой кости без предварительного сверления. Профиль ножек должен быть елочкообразной формы для предотвращения вываливания. Ширина между ножками скобы должна быть не более 11 мм, длина скобы должна быть не более 21 мм. Должна поставляться в индивидуальной стерильной упаковке.</t>
  </si>
  <si>
    <t>Скоба 16 x 20 мм</t>
  </si>
  <si>
    <t>Скоба должна быть предназначена для фиксации связок. Должна быть низкопрофильного типа. Должна быть шипованная и иметь острые ножки, чтобы вводить ее в кортикальный слой кости без предварительного сверления. Профиль ножек должен быть елочкообразной формы для предотвращения вываливания. Ширина между ножками скобы должна быть не более 16 мм, длина скобы должна быть не более 21 мм. Должна поставляться в индивидуальной стерильной упаковке.</t>
  </si>
  <si>
    <t>Артрекс</t>
  </si>
  <si>
    <t>Игла для нитепротягивателя</t>
  </si>
  <si>
    <t>Игла для нитепротягивателя. Должна состоять из ствола, пластикого фиксатора закрепляющегося в спусковом механизме нитепротягивателя и рабочей части в виде плоской иглы.</t>
  </si>
  <si>
    <t>Нитепротягиватель, 90° прямой</t>
  </si>
  <si>
    <t>Нитепротягиватель шовное лассо должен иметь рабочую часть с металлической канюлированной шахтой, с пластиковой рукояткой, 90° прямой</t>
  </si>
  <si>
    <t>Нитепротягиватель, 90° искривленный, правый</t>
  </si>
  <si>
    <t>Нитепротягиватель шовное лассо должен иметь рабочую часть с металлической канюлированной шахтой, с пластиковой рукояткой, 90° изогнутый, правый</t>
  </si>
  <si>
    <t>Нитепротягиватель, 90° искривленный,левый</t>
  </si>
  <si>
    <t>Нитепротягиватель шовное лассо должен иметь рабочую часть с металлической канюлированной шахтой, с пластиковой рукояткой, 90° изогнутый, левый</t>
  </si>
  <si>
    <t>Фреза, 7.0 мм</t>
  </si>
  <si>
    <t>Обратное сверло для ретроградного рассверливания широкой части костного канала диаметр 7 мм</t>
  </si>
  <si>
    <t>Фреза, 8.0 мм</t>
  </si>
  <si>
    <t>Обратное сверло для ретроградного рассверливания широкой части костного канала диаметр 8 мм</t>
  </si>
  <si>
    <t>Фреза, 9.0 мм</t>
  </si>
  <si>
    <t>Обратное сверло для ретроградного рассверливания широкой части костного канала диаметр 9 мм</t>
  </si>
  <si>
    <t xml:space="preserve">Большеберцовый вкладыш  </t>
  </si>
  <si>
    <t>Большеберцовый вкладыш: Материал: Высокомолекулярный полиэтилен X3, фиксационная проволока и стабилизирующий штифт из кобальтохромового сплава. Количество типоразмеров – 8. Варианты толщины: 9, 11, 13,16,19,22,25,28,31 мм Стабилизирующий штифт из кобальтохромового сплава. Наклон назад = 0 град.; Ротация ограничена в пределах: ±7 град.; Девиация на вальгус/варус ограничена в пределах: ±2 град.; Угол зацепления: 40 град.; Высота заднего стабилизатора: 25,6 мм; Ширина заднего стабилизатора: 15,6 мм.; Дистанция прыжка при сгибании под 90 град.  18мм</t>
  </si>
  <si>
    <t>№37</t>
  </si>
  <si>
    <t>Керамическая головка эндопротеза безцементной фиксации</t>
  </si>
  <si>
    <t>Керамическая головка32-44мм.</t>
  </si>
  <si>
    <t>Приемное отделение, общебольничная потребность</t>
  </si>
  <si>
    <t>Тонометр</t>
  </si>
  <si>
    <t>Тонометр механический со стетоскопом</t>
  </si>
  <si>
    <t>по заявке главной медсестры</t>
  </si>
  <si>
    <t>Тонометр электронный</t>
  </si>
  <si>
    <t>Пульсоксиметрический датчик</t>
  </si>
  <si>
    <t>для местной проверки сатурации крови  пациентов на пальцах (больших пальцах рук  или ног)  толщиной 0,3-1,0 дюйма (0,8-2,5 см),  светодиодный дисплей. В комплекте с ремешком и батарейками.</t>
  </si>
  <si>
    <t>утвержден, уменьшить цену, увеличить кол-во</t>
  </si>
  <si>
    <t>Термометр</t>
  </si>
  <si>
    <t>Термометр бесконтактный</t>
  </si>
  <si>
    <t xml:space="preserve">утвержден, востсановить с 14 протокола </t>
  </si>
  <si>
    <t>Реагент для определения Опухолевого  маркера CYFRA 21-1 , в упаковке 100 тестов для анализатора Architect I 2000</t>
  </si>
  <si>
    <t>Аллергены</t>
  </si>
  <si>
    <t>Аллерген</t>
  </si>
  <si>
    <t xml:space="preserve">Аллерген из пыльцы кукурузы обыкновенной для диагностики и лечения (р-р для накожного скарификационного нанесения внутрикожного и подкожного введения 10000PNU/мл. 
Комплект:фл с аллергеном- 5мл №1;фл с разводящей 
жидкостью-4,5мл №7;фл с  тестконтрольной жидкостью-4,5 мл №1;фл стерильный пустой  №1). 
</t>
  </si>
  <si>
    <t>С/з №2505 от 09.09.2020 Тусупбекова Г.М.</t>
  </si>
  <si>
    <t>Медлабсистемс</t>
  </si>
  <si>
    <t xml:space="preserve">Аллерген из пыльцы лебеды татарской для диагностики и лечения (р-р для накожного скарификационного нанесения внутрикожного и подкожного введения 10000PNU/мл. 
Комплект:фл с аллергеном- 5мл №1;фл с разводящей 
жидкостью-4,5мл №7;фл с  тестконтрольной жидкостью-4,5 мл №1;фл стерильный пустой  №1)
</t>
  </si>
  <si>
    <t xml:space="preserve">Аллерген из пыльцы клена ясенелистного для диагностики и лечения (р-р для накожного скарификационного нанесения внутрикожного и подкожного введения 10000PNU/мл. 
Комплект:фл с аллергеном- 5мл №1;фл с разводящей жидкостью-4,5мл №7;фл с  тест-контрольной жидкостью-4,5 мл №1;фл стерильный пустой  №1). 
</t>
  </si>
  <si>
    <t xml:space="preserve">Аллерген из пыльцы райграса пастбищного для диагностики и лечения (р-р для накожного скарификационного нанесения внутрикожного и подкожного введения 10000PNU/мл. 
Комплект:фл с аллергеном- 5мл №1;фл с разводящей жидкостью-4,5мл №7;фл с  тест-контрольной жидкостью-4,5 мл №1;фл стерильный пустой  №1). 
</t>
  </si>
  <si>
    <t xml:space="preserve">Аллерген из пыльцы подсолнечника однолетнего для диагностики и лечения (р-р для накожного скарификационного нанесения внутрикожного и подкожного введения 10000PNU/мл. Комп-т:фл с аллергеном- 5мл №1;фл с разводящей жидкостью-4,5мл №7;фл с  тестконтрольной жидкостью-4,5мл №1;фл стерильный пустой  №1) </t>
  </si>
  <si>
    <t xml:space="preserve">Аллерген из пыльцы орешника (лещины обыкновенной) для диагностики и лечения (р-р для накожного скарификационного нанесения внутрикожного и подкожного введения 10000PNU/мл Комп-т:фл с аллергеном- 5мл №1;фл с разводящей жид-тью-4,5мл 
№7;фл с  тест-контрольной жид-тью-4,5 мл №1;фл стерильный пустой №1). Россия 
</t>
  </si>
  <si>
    <t xml:space="preserve">Аллерген тополя (t14)- BIOTIN/AG-T14 (Poplar), 2.8mL. </t>
  </si>
  <si>
    <t xml:space="preserve">Аллерген клеща домашней пыли 
Dermatophagoides farinae (d2)- BIOTIN/AG-D2, 2.8mL. </t>
  </si>
  <si>
    <t>Аллерген клеща домашней пыли 
Dermatophagoides pteronyssinus (d1)- BIOTIN/AG-D1, 2.8mL</t>
  </si>
  <si>
    <t xml:space="preserve">Аллерген из пыльцы полыни горькой для диагностики и лечения (р-р для накожного скарификационного нанесения внутрикожного и подкожного введения 10000PNU/мл. 
Комплект:фл с аллергеном- 5мл №1;фл с разводящей 
жидкостью-4,5мл №7;фл с  тестконтрольной жидкостью-4,5 мл №1;фл стерильный пустой  №1) 
</t>
  </si>
  <si>
    <t>Гистамин</t>
  </si>
  <si>
    <t>Гистамин дигидрохлорид 0,01% Гистамин дигидрохлорид 0,01% . Флакон 5мл</t>
  </si>
  <si>
    <t>Жидкость</t>
  </si>
  <si>
    <t xml:space="preserve">Разводящая жидкость для неинфекционных аллергенов фл. № 10. </t>
  </si>
  <si>
    <t>Стоматология</t>
  </si>
  <si>
    <t>Каналонаполнитель</t>
  </si>
  <si>
    <t>инструмент в виде металлической спирали  для пломбирования корневых каналов   Длина и размеры по согласованию с Заказчиком (длина не менее : длина 17 мм, 21 мм, 25 мм; размер №4, красного цвета, в уп.не менее 4шт</t>
  </si>
  <si>
    <t>50 опубликован</t>
  </si>
  <si>
    <t xml:space="preserve">материал стоматологический наногибридный универсальный реставрационный </t>
  </si>
  <si>
    <t xml:space="preserve"> наногибридный стоматологический пломбировочный материал, в упаковке не менее 8 шприцов по 4 г: с различными цветовыми оттенками( А1,А2, А3, А3,5, В3, С2, В3, ОА2;),по согласованию с заказчиком, предпочтительно в составе    адгезив,  протравочный гель, наконечник держатель, одноразовые  кисточки </t>
  </si>
  <si>
    <t xml:space="preserve">Материал временный для пломбирования корневых каналов  </t>
  </si>
  <si>
    <t>водорастворимый временный пломбировочный материал на основе гидроокись кальция с сульфатом бария, шприц не менее  2,2 гр пасты. Применяется как временный пломбировочный материал для инфицированных каналов зуба.</t>
  </si>
  <si>
    <t>дорого</t>
  </si>
  <si>
    <t>Матрицы секционные металлические</t>
  </si>
  <si>
    <t xml:space="preserve">с матрицедержателем, замковые, контурные, вспомогательные матрицы для правильного образования контактактного пункта между зубами. Длина и размеры по согласованию с Заказчиком (50 мкм и 35 мкм)  </t>
  </si>
  <si>
    <t xml:space="preserve">Набор  стоматологический для ведения стоматологического прием </t>
  </si>
  <si>
    <t>в набор   одноразовый  предназначен для проведения первичного осмотра пациентов. 
Состав набора:
Одноразовый лоток;
Одноразовый пинцет;
Одноразовое зеркало;
Одноразовый двухсторонний зонд.</t>
  </si>
  <si>
    <t>опубликован, 100 по 1100</t>
  </si>
  <si>
    <t>Клинья деревянные для реставрации</t>
  </si>
  <si>
    <t>Клинья деревянные формы. Длина и размеры по согласованию с Заказчиком. ( размеры от №1 до 2 с фиксирующим сечением 1,5 х 1,5 мм, длиной не менее  14 и 16 мм)</t>
  </si>
  <si>
    <t xml:space="preserve">опубликован </t>
  </si>
  <si>
    <t>Полирующий флюид полиш 200мл</t>
  </si>
  <si>
    <t xml:space="preserve">Суспензия, содержащая частицы гидроксилапатита, диспергатор, сложный эфир РНВ и вспомогательные материалы. Применяется для полировки поверхностей зубов, зубных протезов и поверхности корней с использованием Durr Vector. При микроинвазивной и динамической </t>
  </si>
  <si>
    <t>увеличение цены</t>
  </si>
  <si>
    <t>Asia depGroup</t>
  </si>
  <si>
    <t xml:space="preserve">Порошок для эффективного удаления зубных отложений </t>
  </si>
  <si>
    <t xml:space="preserve">Порошок для удаления наддесневой биопленки, на основе натрия бикарбоната, флакон 300 гр №4 </t>
  </si>
  <si>
    <t xml:space="preserve">универсальный самопротравливающий однокомпонентный адгезив </t>
  </si>
  <si>
    <t>Светоотверждаемый  однокомпонентный адгезив, который соединяет в себе протравку, праймер и бонд в одной бутылочке не менее  6 мл</t>
  </si>
  <si>
    <t>Альгинат хроматический беспыльный</t>
  </si>
  <si>
    <t>Материал применяется сняти слепков  при  изготовлении мостовидных протезов,временных коронок,частичных съемных протезов, а также ортодонтических рабочих оттисков.</t>
  </si>
  <si>
    <t>Гизадент</t>
  </si>
  <si>
    <t>Брекеты керамические</t>
  </si>
  <si>
    <t>Керамические брекеты делают из высококачественной керамики, они на зубах почти незаметны -керамика имеет свойство принимать цвет подлежащей эмали. Устойчивы к окрашиванию, но требуют тщательный уход. Комплектующие упаковки по согласованию с заказчиком</t>
  </si>
  <si>
    <t>рокетс</t>
  </si>
  <si>
    <t>Брекеты сапфировые</t>
  </si>
  <si>
    <t>Сапфировые брекеты изготавливаются из монокристалического сапфира. Это прозрачный материал выглядит очень эстетично. Самые прочные, можно устанавливать на длительный период. Комплектующие упаковки по согласованию с заказчиком</t>
  </si>
  <si>
    <t>Дуги для брекет системы</t>
  </si>
  <si>
    <t>Важнейшей частью брекет-системы выступает ортодонтическая термоактивная дуга из сплава NiTi. Она создает давление на зубы,увлекая их в нужном направлении. Диаметр  0,12  сечение круглое,  на верхнюю и нижнюю челюсть</t>
  </si>
  <si>
    <t>Важнейшей частью брекет-системы выступает ортодонтическая термоактивная дуга из сплава NiTi. Она создает давление на зубы,увлекая их в нужном направлении. Диаметр  0,14 сечение круглое,  на верхнюю и нижнюю челюсть</t>
  </si>
  <si>
    <t>Кисти из шерсти для моделирования керамики</t>
  </si>
  <si>
    <t>Высококачественная кисточка для керамики с натуральным ворсом. Естественная упругость волос кисти позволяет острое как нож разделение,а также целенаправленное, попунктное нанесение керамики, приятное использование эргономически сформированной ручки кисти.</t>
  </si>
  <si>
    <t>Луч</t>
  </si>
  <si>
    <t xml:space="preserve">Керамическая  масса дентинный слой  </t>
  </si>
  <si>
    <t>Высокотемпературная керамика Дуцерам для облицовки классических сплавов блогородных металлов и неблагородных сплавов Масса D - Дентин А1, А2, А3, А3,5, А4,  В2, В3 флакон не менее 20гр,50гр,75гр. Цвета по согласованию с заказчиком</t>
  </si>
  <si>
    <t>Алмагест</t>
  </si>
  <si>
    <t>Керамические массы опаковый слой</t>
  </si>
  <si>
    <t>Высокотемпературная керамика Дуцерам для облицовки классических сплавов блогородных металлов и неблагородных сплавов. Масса РО - Опак паста,    А1, А2, А3, А3,5, А4, В2, В3 флакон не менее 3 мл. Цвета по согласованию с заказчиком</t>
  </si>
  <si>
    <t xml:space="preserve">Кламмерная проволка </t>
  </si>
  <si>
    <t>Изделия предназначены для применения  в зубопртезировании при изготовлении ортодонтических аппаратов  и кламмеров для фиксации зубных протезов в полости рта. Проволка диаметром не менее  0,8 мм и длиной не менее  5 м должна быть свернута в моток.</t>
  </si>
  <si>
    <t>Гизадент спросить</t>
  </si>
  <si>
    <t>Песок</t>
  </si>
  <si>
    <t>мелкодисперсный песок,белого цвета используется для обработки металла, 150 мк - не менее 5 кг</t>
  </si>
  <si>
    <t>мелкодисперсный песок,белого цвета используется для обработки металла, 110 мк - не менее 5кг</t>
  </si>
  <si>
    <t>Пины для гипсовых моделей</t>
  </si>
  <si>
    <t>Штифты конические используются при изготовлении разборных моделей. Упаковка: не менее 1000шт</t>
  </si>
  <si>
    <t>Пластмасса беззольная для моделирования вкладок</t>
  </si>
  <si>
    <t xml:space="preserve">Специальная пластмасса для моделирования культевых вкладок. Обладает оптимальными моделировочными свойствами и высокой постоянной прочностью, имеет очень мелкую зернистость,что позволяет воспроизвести самые тонкие детали и обеспечивает высокую точность.Пластмасса идеально подходит для литья. Не восприимчив к нагреву, форма при шлифовке остается постоянной, и дает возможность припасовки с точностью, намного привышающей общепринятой нормы. В упаковке порошок не менее 12гр, 2 флакона жидкости не менее 20 мл+аксессуары по согласованию с требованиями заказчика                                                                           </t>
  </si>
  <si>
    <t>Полиэфирный оттискный материал на аппарат Пентамикс</t>
  </si>
  <si>
    <t>Полиэфирный монофазный оттискной материал средней вязкости для системы автоматического замешивания на аппарате Pentamix 3, Стартовый набор:1 базовая паста 300 мл, 1 катализатор 60 мл, 1 картридж Impregum Penta Soft, 10 сместительных насадок Penta, 1 шприц с эластомером Penta, 1 флакон с полиэфирным адгезивом 17 мл. Комплектация  по согласованию с заказчиком.</t>
  </si>
  <si>
    <t>Сплав никель-хромовый  для металлокерамики</t>
  </si>
  <si>
    <t xml:space="preserve">Сплав для изготовлениякаркасов металлокерамических протезов, как одиночных коронок,так инагруженных мостов. Биосовместимый недрагоценный никелево-хромовый сплав. Не содержит бериллия. Упаковка -не менее 1000гр.
       </t>
  </si>
  <si>
    <t>Цемент универсальный в кликере</t>
  </si>
  <si>
    <t>Универсальный самоадгезивный самопротравливающийся композиционный цемент,используется для фиксации виниров,безметалловой керамики, керамики и вкладок в специальном  шприц- кликере не менее 11 гр.</t>
  </si>
  <si>
    <t>Щёчные трубки для 1 го моляра</t>
  </si>
  <si>
    <t>Это особый элемент который входит в брекет систему. Щёчная трубка является замком, который устанавливается непосредственно на боковые жевательные зубы.Трубка обеспечивает перемещение 1 моляра, удержание дуги и губного бампера.</t>
  </si>
  <si>
    <t>Щёчные трубки для 2 го моляра</t>
  </si>
  <si>
    <t>Это особый элемент который входит в брекет систему. Щёчная трубка является замком, который устанавливается непосредственно на боковые жевательные зубы.Трубка обеспечивает перемещение 2 моляра удержание дуги и губного бампера.</t>
  </si>
  <si>
    <t xml:space="preserve">Бурав стоматологический ручной для расширения и формирования стенок корневого канала зуба </t>
  </si>
  <si>
    <t xml:space="preserve">Инструмент корневой ручной для расширения и формирования стенок корневого канала.  Длина и размеры по согласованию с Заказчиком (но не менее: 21мм, 25мм, 31мм; размеры от №10-35).  Состав рабочей части из железного сплава:  Cr, никель. </t>
  </si>
  <si>
    <t>20</t>
  </si>
  <si>
    <t>Набор машинных каналорасширителей</t>
  </si>
  <si>
    <t>вспомогательный эндодонтический инструмент для проведения эндодонтии, имеет активный кончик,облегчающий первичное проникновение в корневой  канал.Длина и размеры по согласованию с Заказчиком ( рекомендуемые размеры SX,S1,S2,F1,F2,F3 , длина не менее 25мм)</t>
  </si>
  <si>
    <t>система вращающихся машинных  файлов для эндодонтии</t>
  </si>
  <si>
    <t>набор каналорасширителей машинных из  никель - титанового сплава . Длина и размеры по согласованию с Заказчиком.</t>
  </si>
  <si>
    <t>стомед</t>
  </si>
  <si>
    <t xml:space="preserve">Универсальныйреставрационный нанокомпозитный материал </t>
  </si>
  <si>
    <t xml:space="preserve">высокоэстетичный универсальный нанокомпозитный пломбировочный материал.в шприцах не менее 12 шт по 4г.с различными цветовыми оттенками (от А1,А2,А3,А3,5, В3,С2,В3,UD) , по согласованию с заказчиком, предпочтительно в составе  адгезив, протравочный гель, набор дисков/штрипсов, апликаторы.  </t>
  </si>
  <si>
    <t>светоотверждаемый, рентгеноконтрастный пломбировочный нанокомпозит</t>
  </si>
  <si>
    <t>Светоотверждаемый, универсальный  фотокомпозит для ежедневных реставраций в стоматологии. Набор не менее  8 шпр по 4гр, различные цветовые оттенки (от  А1, А2, А3,  А3,5; В2, Dentine;)  бонд, протравочный гель,  канюли насадки.</t>
  </si>
  <si>
    <t xml:space="preserve">омега </t>
  </si>
  <si>
    <t xml:space="preserve">полировочные диски  </t>
  </si>
  <si>
    <t xml:space="preserve">Комплексная система для шлифования и полирования реставраций из высокопрочного полиэстера,  импрегнированного частицами оксида алюминия. Желательно размеры не менее  9,6 мм, 12,6 мм (100 дисков) обладает оптимальной гибкостью. </t>
  </si>
  <si>
    <t>10</t>
  </si>
  <si>
    <t xml:space="preserve">Конусы, чашки полировочные силиконовые </t>
  </si>
  <si>
    <t>Система для полировки и финишной обработки  реставраций в составе :
  одноразовые конусы, диски и чашечки.В  упаковке не менее  по 10 штук</t>
  </si>
  <si>
    <t>Лечебная прокладка на основе кальция</t>
  </si>
  <si>
    <t xml:space="preserve">прокладочный самотвердеющий материал паста-паста, на основе гидроксида кальция. Упаковка не менее 12 г базовая паста, паста катализатор не менее 11 г, блокнот для замещивания. </t>
  </si>
  <si>
    <t xml:space="preserve">Материал  стеклоиномерный  </t>
  </si>
  <si>
    <t>Стеклоиномерный пломбировочный материал облегченного смешивания. флакон с порошком не менее 12,5 г., жидкостью  не  8,5 мл., блокнот для замешивания, ложечка для дозирования.</t>
  </si>
  <si>
    <t>Наконечник слюноотсоса, одноразовые</t>
  </si>
  <si>
    <t>одноразовые наконечники для слюноотсоса   Прозрачные гибкие слюноотсосы (наконечники для слюноотсосов) изготовлены из не токсичного материала. Стенки наконечника армирована гибкой металлической проволокой, позволяющая придавать и удерживать нужную врачу форму.В уп.не менее 100шт .</t>
  </si>
  <si>
    <t>срочно (цена Луч)</t>
  </si>
  <si>
    <t>самопротравливащая адгезивная система VII поколения</t>
  </si>
  <si>
    <t xml:space="preserve">Универсальный самопраймирующий  адгезив, разработанный для бондинга композитных светоотверждаемых реставрационных материалов, однокомпонентный светоотвержаемый адгезив для всех видов реставраций  адгезив не менее 5 мл </t>
  </si>
  <si>
    <t>Штифт стекловолоконный</t>
  </si>
  <si>
    <t xml:space="preserve">Штифты стекловолоконные изготовлены из цельных сверхтонких стекловолокон.Штифты цилиндро-конической формы применяется при незначительном разрушении коронковой части зуба, для его укрепления и эстетической реставрации.
Штифты с объемной головкой применяются для реставрации сильно разрушенного зуба. . Применение этих штифтов позволяет закрепить на них металлокерамические коронки, мосты и другие конструкции.Комплектация (размеры) по согласованию с  заказчиком
</t>
  </si>
  <si>
    <t xml:space="preserve">эндофайлы машинные </t>
  </si>
  <si>
    <t>Эндофайлы  машинные из никель титанового сплава. Размеры по согласованию с заказчиком.  TH6 (HA6) активные машинные NiTi эндофайлы c уникальными свойствами, TiN спецпокрытие и спецобработка для эффективного и легкого формирования искривленных/обычных корневых каналов</t>
  </si>
  <si>
    <t xml:space="preserve">AMDgroup </t>
  </si>
  <si>
    <t xml:space="preserve">Щетки полировочные искусственные </t>
  </si>
  <si>
    <t>щетки для полировки зубов  искусственная  шитина,(полая широкая, RA) нейлоновая в упаковке не менее 10 шт Комплектация по согласованию с заказчиком</t>
  </si>
  <si>
    <t xml:space="preserve">Цемент двойного отвержения  </t>
  </si>
  <si>
    <t xml:space="preserve">Самоадгезивный, композитный цемент, двойного отверждения на основе смолы, цемент двойного отверждения самоадгезивный, композитный. Комплектация по согласованию с заказчиком (База/Катализатор) в двойном шприце - не менее  8 гр
 </t>
  </si>
  <si>
    <t xml:space="preserve">Пломбировочный химический, кальций содержащий материал </t>
  </si>
  <si>
    <t xml:space="preserve"> Химический  прокладочный материал под все пломбировочные материалы, содержащий гидроокись кальция, не менее 13гр+11гр  или в шприцах не менее 2 шпр*2 гр) - прокладочный материал химического отверждения системы паста-паста, шприц содержащий гидроокись кальция. Используется для непрямого покрытия пульпы и как прокладка под все пломбировочные материалы. </t>
  </si>
  <si>
    <t>масло спрей для наконечников Sirona</t>
  </si>
  <si>
    <t>масло спрей используется для смазывания наконечников, на аппарат ДАК Универсал  Масло Sirona T1 Spray представляет собой синтетическое масло высшей степени очистки. Оно предназначено для ухода за турбинными, прямыми и угловыми наконечниками, обладает превосходными смазывающими свойствами и благоприятным воздействием на конструкционные материалы. С помощью растворителей и тончайшего распыления достигается превосходная внутренняя очистка инструмента. T1Spray  не мене 250 мл</t>
  </si>
  <si>
    <t>ЦЕНОВОЕ У ВАС MED ESK(87019800621)</t>
  </si>
  <si>
    <t>Центр диагностики</t>
  </si>
  <si>
    <t>Пленка  рентгеновская 35*43</t>
  </si>
  <si>
    <t>размер 35x43 №100  термографическая пленка для сухой печати с высоким контрастом высокой оптической плотностью</t>
  </si>
  <si>
    <t>брали по дог.№333 ТОО Астамед</t>
  </si>
  <si>
    <t>Пленка  рентгеновская 10х12 маммографическая</t>
  </si>
  <si>
    <t>Рентген пленка 10х12№100 мамографическая, с тройной светочувствительный слой и принудительная ориентация молекул солей серебра, для сухой проявке</t>
  </si>
  <si>
    <t>Пленка  рентгеновская 10х12 термографическая</t>
  </si>
  <si>
    <t>Рентген пленка 10х12 №100 термографическая пленка для сухой печати с высоким контрастом высокой оптической плотностью</t>
  </si>
  <si>
    <t>Пленка  рентгеновская 8х10 маммографическая</t>
  </si>
  <si>
    <t>рентген пленка 8х10 №100 мамографическая, с тройной светочувствительный слой и принудительная ориентация молекул солей серебра, для сухой проявке</t>
  </si>
  <si>
    <t>Пленка  рентгеновская 8х10 термографическая</t>
  </si>
  <si>
    <t>Рентген пленка 8х10 №100 термографическая пленка для сухой печати с высоким контрастом высокой оптической плотностью</t>
  </si>
  <si>
    <t xml:space="preserve">На рассмотрение по заявкам структурных подразделений  к 18 протоколу </t>
  </si>
  <si>
    <t>контролька на 14.10.</t>
  </si>
  <si>
    <t>Комбинезон защитный многоразового пользования, состоящий из 35% хлопка, плотность 190-210 гм2 с водоотталкивающей отделкой. Комбинезон прямого покроя с центральной бортовой застежкой на замок «молния» с капюшоном. На полочках два нагрудных накладных кармана, застегивающиеся на тесьму липучку шириной 2,5см. Размер карманов в готовом виде шириной 13,5, глубиной 15,5см для 52 размера. Комбинезон по линии талии и в низу на штанинах стягивается на резинку шириной 1,0см. На внутренней стороне изделий (с левой стороны) нашиты лейбл предприятия-изготовителя, и указаны размерно-ростовочные данные комбинезона. 
Рукава втачные, двухшовные. Низ рукавов стянуты на резинку шириной 1,0см.
Капюшон втачной состоит из трех частей, по передней части стягивается на шнур.
Готовые комбинезоны должны быть очищены от ниток, меловых линий, прочего производственного мусора и упакованы в полиэтиленовый мешок с указаниями наименования производителя</t>
  </si>
  <si>
    <t xml:space="preserve">в том числе  111 прогрмма </t>
  </si>
  <si>
    <t>Сумма План ГЗ по итогам перераспределение к 18 протоколу</t>
  </si>
  <si>
    <t>Сумма План ГЗ по итогам 18 протокола от 15.10.2020 г.</t>
  </si>
  <si>
    <t>Информация по финансированию  БМЦ УДП РК за 2020 год</t>
  </si>
  <si>
    <t>тенге</t>
  </si>
  <si>
    <t>№ п/п</t>
  </si>
  <si>
    <t>Доходы</t>
  </si>
  <si>
    <t>План 2020г.</t>
  </si>
  <si>
    <t xml:space="preserve">9 месяцев 2020г. </t>
  </si>
  <si>
    <t>Отклонение (гр.3-гр.4)</t>
  </si>
  <si>
    <t>октябрь 2020г.</t>
  </si>
  <si>
    <t>ноябрь 2020г.</t>
  </si>
  <si>
    <t>декабрь 2020г.</t>
  </si>
  <si>
    <t>Итого за 4 квартал (гр.6+гр.7+гр.8)</t>
  </si>
  <si>
    <t>Отклонение (гр.9-гр.5)</t>
  </si>
  <si>
    <t>расчет по исполнению</t>
  </si>
  <si>
    <t>Прогноз 2020г.</t>
  </si>
  <si>
    <r>
      <t xml:space="preserve"> 011 программа </t>
    </r>
    <r>
      <rPr>
        <i/>
        <sz val="12"/>
        <color theme="1"/>
        <rFont val="Times New Roman"/>
        <family val="1"/>
        <charset val="204"/>
      </rPr>
      <t>(повышение квалификации мед.работников)</t>
    </r>
  </si>
  <si>
    <t>Перераспределение в сентябре на 028 программу на приобретение СИЗ по уточнению РБК в сумме 82 303т.т.,  возврат в бюджет МЦ в сумме 14 767т.т.</t>
  </si>
  <si>
    <t xml:space="preserve"> повышение квалификации медицинских работников 011 (обучение работников)</t>
  </si>
  <si>
    <t>мастер класс</t>
  </si>
  <si>
    <t>028 программа (медицинская деят-ть)</t>
  </si>
  <si>
    <t>БЛО</t>
  </si>
  <si>
    <t>Освоение 100%</t>
  </si>
  <si>
    <t>Лечение за рубежом</t>
  </si>
  <si>
    <t xml:space="preserve">Перераспределили на надбавки по КВИ в августе </t>
  </si>
  <si>
    <t>КДУ (дорогостоящие)</t>
  </si>
  <si>
    <t>перевыполнение за счет ПЦР исследования</t>
  </si>
  <si>
    <t>Количество исследований</t>
  </si>
  <si>
    <t>КДУ (по базовому тарифу)</t>
  </si>
  <si>
    <t>Предлагается перенести денежные средства на сметное финансирование из-за невозможности освоения по натуральным показателям по причине ЧП и карантина по КВИ в течении 6 месяцев</t>
  </si>
  <si>
    <t>Поликлиника (подушевой норматив)</t>
  </si>
  <si>
    <t>Количество посещений</t>
  </si>
  <si>
    <t xml:space="preserve">Стационар </t>
  </si>
  <si>
    <t>Количество койко дней</t>
  </si>
  <si>
    <t>Пролеченый случай</t>
  </si>
  <si>
    <t>СДПБ</t>
  </si>
  <si>
    <t>Содержание специального отделения</t>
  </si>
  <si>
    <t>ВСЕГО</t>
  </si>
  <si>
    <t>Не исполнение по натуральным показателям в сумме 1 787 533 т.т. необходимо перевести на сметное финансирование для закрытия расходов по кредиторской задолженности в сумме 592 201 т.т., а также обеспечения расходными материалами на 2-ю волну по КВИ и обеспечение 2-х месячного запаса на начало 2021 года.</t>
  </si>
  <si>
    <t>Перераспределение денежных средств</t>
  </si>
  <si>
    <t>Оказание медицинской помощи отдельным категориям граждан (Расходы Самади Д.)</t>
  </si>
  <si>
    <t>Перераспределение на 111 подпрограмму в сумме 1 528 000 тт для приобретения ОС</t>
  </si>
  <si>
    <t>1.</t>
  </si>
  <si>
    <t>СМЕТА 1 (дог. МЦ №16)возмещение расходов в период ЧП по КВИ</t>
  </si>
  <si>
    <t xml:space="preserve">Приобретение СИЗ, ПЧК, ПЦР тест систем, дезсредств. Перераспределение курсовой разницы в сумме 186 822 т.т на 111 подпрограмму для проведение капитального ремонта для КТ и Chek-up </t>
  </si>
  <si>
    <t>2.</t>
  </si>
  <si>
    <t>СМЕТА 2 (дог. МЦ № 27) решение РБК МФ надбавка по КВИ</t>
  </si>
  <si>
    <t xml:space="preserve">Материально-техническое оснащение по 111 программе </t>
  </si>
  <si>
    <t>Увеличение на 505 047 т.т за счет перераспределения с курсовой разницы 186 822 т.т и с гонорара Самади в сумме 318 225 т.т.(поставка ОС в декабре)
1) 225 293 тыс.тенге - на капитальный ремонрт КТ и УЗИ отделений;
2) 152 815 тыс. тенге - на капитальный ремонт Чек-ап отделения;
3) 82 303 тыс.тенге - на приобретение аппаратного и программного обеспечения для организации центрального ядра ВКС. (ОС)
- 5 505 тыс. тенге - Технический надзор по капитальному ремонту Д блока; 
- 1 903  тыс.тенге - Авторский надзор по капитальному ремонту Д блока.  
- 11 320 тыс.тенге - Умный дом для Д блока (ОС)
Для С2 блока отделения  Check-up: 
- 8 000 тыс. тенге - Разработка проектно-сметной документации; 
- 600 тыс.тенге - Прохождение комплексной вневедомственной экспертизы; 
- 5 505 тыс.тенге - Технический надзор по капитальному ремонту С2 блока;
- 1 903  тыс.тенге - Авторский надзор по капитальному ремонту С2 блока.
Для КТ блок А3 1 этаж: 
- 7 200,0 тыс.тенге - Технический надзор по капитальному ремонту А3 блока;
- 2 700 тыс.тенге - Авторский надзор по капитальному ремонту А3 блока.</t>
  </si>
  <si>
    <t>Возврат по КТ оборудованию</t>
  </si>
  <si>
    <t>3.</t>
  </si>
  <si>
    <t>СМЕТА 3(предлагаемая)</t>
  </si>
  <si>
    <t>Остаток денежных средств с Самади  будут направлены:
- БЛО - 55 798 т.т;
- на обеспечение расходными материалами по КВИ - 583 661 т.т. (ПЦР, СИЗ, дезы);
- тек.ремонт бл.Д - 83 160 т.т.
Остаток денежных средств по мед.услугам будут направлены:
- на закрытие кредиторской задолженности 592 201 т.т.;
- на возмещение денежной суммы взаимствованной с аванса ФСМС и по внебюджету на обеспечение бесперебойной работы в период простоя и ЧП по КВИ в сумме 1 210 477 т.т.</t>
  </si>
  <si>
    <t>доп.средства согласно договора перераспредления</t>
  </si>
  <si>
    <t>№ лота</t>
  </si>
  <si>
    <t>Приложение 1</t>
  </si>
  <si>
    <t>Халат стерильный</t>
  </si>
  <si>
    <t>Халат хирургический плотность 40 г/м2 длина 140 см, стерильный.</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</si>
</sst>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3" formatCode="_-* #,##0.00\ _₸_-;\-* #,##0.00\ _₸_-;_-* &quot;-&quot;??\ _₸_-;_-@_-"/>
    <numFmt numFmtId="164" formatCode="_-* #,##0.00\ _₽_-;\-* #,##0.00\ _₽_-;_-* &quot;-&quot;??\ _₽_-;_-@_-"/>
    <numFmt numFmtId="165" formatCode="_-* #,##0.0\ _₽_-;\-* #,##0.0\ _₽_-;_-* &quot;-&quot;??\ _₽_-;_-@_-"/>
    <numFmt numFmtId="166" formatCode="_-* #,##0_р_._-;\-* #,##0_р_._-;_-* &quot;-&quot;??_р_._-;_-@_-"/>
    <numFmt numFmtId="167" formatCode="_-* #,##0\ _₽_-;\-* #,##0\ _₽_-;_-* &quot;-&quot;??\ _₽_-;_-@_-"/>
    <numFmt numFmtId="168" formatCode="_-* #,##0.000\ _₽_-;\-* #,##0.000\ _₽_-;_-* &quot;-&quot;??\ _₽_-;_-@_-"/>
    <numFmt numFmtId="169" formatCode="_-* #,##0.00_р_._-;\-* #,##0.00_р_._-;_-* &quot;-&quot;??_р_._-;_-@_-"/>
    <numFmt numFmtId="170" formatCode="_-* #,##0.00\ _р_._-;\-* #,##0.00\ _р_._-;_-* &quot;-&quot;??\ _р_._-;_-@_-"/>
    <numFmt numFmtId="171" formatCode="#,##0.0"/>
    <numFmt numFmtId="172" formatCode="#,##0.000"/>
    <numFmt numFmtId="173" formatCode="#,##0.00_ ;\-#,##0.00\ "/>
    <numFmt numFmtId="174" formatCode="_-* #,##0.00&quot;р.&quot;_-;\-* #,##0.00&quot;р.&quot;_-;_-* &quot;-&quot;??&quot;р.&quot;_-;_-@_-"/>
    <numFmt numFmtId="175" formatCode="#,##0.0000"/>
    <numFmt numFmtId="176" formatCode="_-* #,##0.00000_р_._-;\-* #,##0.00000_р_._-;_-* &quot;-&quot;??_р_._-;_-@_-"/>
    <numFmt numFmtId="177" formatCode="_-* #,##0.0000_р_._-;\-* #,##0.0000_р_._-;_-* &quot;-&quot;??_р_._-;_-@_-"/>
    <numFmt numFmtId="178" formatCode="_-* #,##0.000\ _₽_-;\-* #,##0.000\ _₽_-;_-* &quot;-&quot;???\ _₽_-;_-@_-"/>
    <numFmt numFmtId="179" formatCode="_-* #,##0.000_р_._-;\-* #,##0.000_р_._-;_-* &quot;-&quot;??_р_._-;_-@_-"/>
    <numFmt numFmtId="180" formatCode="#,##0.0_ ;\-#,##0.0\ "/>
    <numFmt numFmtId="181" formatCode="_-* #,##0.0000\ _₽_-;\-* #,##0.0000\ _₽_-;_-* &quot;-&quot;????\ _₽_-;_-@_-"/>
    <numFmt numFmtId="182" formatCode="_-* #,##0.0000\ _₽_-;\-* #,##0.0000\ _₽_-;_-* &quot;-&quot;??\ _₽_-;_-@_-"/>
    <numFmt numFmtId="183" formatCode="#,##0_ ;\-#,##0\ "/>
  </numFmts>
  <fonts count="9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b/>
      <sz val="24"/>
      <name val="Times New Roman"/>
      <family val="1"/>
      <charset val="204"/>
    </font>
    <font>
      <sz val="26"/>
      <color theme="1"/>
      <name val="Times New Roman"/>
      <family val="1"/>
      <charset val="204"/>
    </font>
    <font>
      <sz val="24"/>
      <color theme="1"/>
      <name val="Times New Roman"/>
      <family val="1"/>
      <charset val="204"/>
    </font>
    <font>
      <sz val="20"/>
      <color theme="1"/>
      <name val="Times New Roman"/>
      <family val="1"/>
      <charset val="204"/>
    </font>
    <font>
      <b/>
      <sz val="20"/>
      <color theme="1"/>
      <name val="Times New Roman"/>
      <family val="1"/>
      <charset val="204"/>
    </font>
    <font>
      <b/>
      <sz val="24"/>
      <color theme="1"/>
      <name val="Times New Roman"/>
      <family val="1"/>
      <charset val="204"/>
    </font>
    <font>
      <sz val="10"/>
      <name val="Arial"/>
      <family val="2"/>
      <charset val="204"/>
    </font>
    <font>
      <sz val="26"/>
      <name val="Times New Roman"/>
      <family val="1"/>
      <charset val="204"/>
    </font>
    <font>
      <b/>
      <sz val="26"/>
      <name val="Times New Roman"/>
      <family val="1"/>
      <charset val="204"/>
    </font>
    <font>
      <sz val="24"/>
      <name val="Times New Roman"/>
      <family val="1"/>
      <charset val="204"/>
    </font>
    <font>
      <sz val="18"/>
      <color theme="1"/>
      <name val="Times New Roman"/>
      <family val="1"/>
      <charset val="204"/>
    </font>
    <font>
      <sz val="10"/>
      <name val="Arial Cyr"/>
      <charset val="204"/>
    </font>
    <font>
      <sz val="10"/>
      <color theme="1"/>
      <name val="Times New Roman"/>
      <family val="1"/>
      <charset val="204"/>
    </font>
    <font>
      <b/>
      <sz val="16"/>
      <name val="Times New Roman"/>
      <family val="1"/>
      <charset val="204"/>
    </font>
    <font>
      <b/>
      <sz val="12"/>
      <name val="Times New Roman"/>
      <family val="1"/>
      <charset val="204"/>
    </font>
    <font>
      <sz val="12"/>
      <name val="Times New Roman"/>
      <family val="1"/>
      <charset val="204"/>
    </font>
    <font>
      <b/>
      <sz val="12"/>
      <color theme="1"/>
      <name val="Times New Roman"/>
      <family val="1"/>
      <charset val="204"/>
    </font>
    <font>
      <b/>
      <sz val="11"/>
      <name val="Times New Roman"/>
      <family val="1"/>
      <charset val="204"/>
    </font>
    <font>
      <sz val="10"/>
      <color rgb="FF000000"/>
      <name val="Arial"/>
      <family val="2"/>
      <charset val="204"/>
    </font>
    <font>
      <b/>
      <sz val="18"/>
      <name val="Times New Roman"/>
      <family val="1"/>
      <charset val="204"/>
    </font>
    <font>
      <sz val="18"/>
      <name val="Times New Roman"/>
      <family val="1"/>
      <charset val="204"/>
    </font>
    <font>
      <sz val="22"/>
      <color theme="1"/>
      <name val="Times New Roman"/>
      <family val="1"/>
      <charset val="204"/>
    </font>
    <font>
      <sz val="22"/>
      <name val="Times New Roman"/>
      <family val="1"/>
      <charset val="204"/>
    </font>
    <font>
      <b/>
      <sz val="22"/>
      <name val="Times New Roman"/>
      <family val="1"/>
      <charset val="204"/>
    </font>
    <font>
      <b/>
      <sz val="12"/>
      <color indexed="8"/>
      <name val="Times New Roman"/>
      <family val="1"/>
      <charset val="204"/>
    </font>
    <font>
      <b/>
      <sz val="14"/>
      <name val="Times New Roman"/>
      <family val="1"/>
      <charset val="204"/>
    </font>
    <font>
      <b/>
      <i/>
      <sz val="22"/>
      <name val="Times New Roman"/>
      <family val="1"/>
      <charset val="204"/>
    </font>
    <font>
      <sz val="20"/>
      <name val="Times New Roman"/>
      <family val="1"/>
      <charset val="204"/>
    </font>
    <font>
      <sz val="18"/>
      <name val="Calibri"/>
      <family val="2"/>
      <scheme val="minor"/>
    </font>
    <font>
      <sz val="10"/>
      <name val="Arial Cyr"/>
      <family val="2"/>
      <charset val="204"/>
    </font>
    <font>
      <sz val="18"/>
      <color rgb="FF000000"/>
      <name val="Times New Roman"/>
      <family val="1"/>
      <charset val="204"/>
    </font>
    <font>
      <sz val="20"/>
      <name val="Calibri"/>
      <family val="2"/>
      <scheme val="minor"/>
    </font>
    <font>
      <i/>
      <sz val="14"/>
      <name val="Times New Roman"/>
      <family val="1"/>
      <charset val="204"/>
    </font>
    <font>
      <sz val="12"/>
      <color theme="1"/>
      <name val="Times New Roman"/>
      <family val="1"/>
      <charset val="204"/>
    </font>
    <font>
      <sz val="14"/>
      <color theme="1"/>
      <name val="Times New Roman"/>
      <family val="1"/>
      <charset val="204"/>
    </font>
    <font>
      <i/>
      <sz val="10"/>
      <color theme="1"/>
      <name val="Times New Roman"/>
      <family val="1"/>
      <charset val="204"/>
    </font>
    <font>
      <sz val="14"/>
      <name val="Times New Roman"/>
      <family val="1"/>
      <charset val="204"/>
    </font>
    <font>
      <b/>
      <sz val="14"/>
      <color theme="1"/>
      <name val="Times New Roman"/>
      <family val="1"/>
      <charset val="204"/>
    </font>
    <font>
      <sz val="12"/>
      <color theme="1"/>
      <name val="Calibri"/>
      <family val="2"/>
      <charset val="204"/>
      <scheme val="minor"/>
    </font>
    <font>
      <sz val="12"/>
      <color theme="1"/>
      <name val="Symbol"/>
      <family val="1"/>
      <charset val="2"/>
    </font>
    <font>
      <b/>
      <sz val="11"/>
      <name val="Calibri"/>
      <family val="2"/>
      <charset val="204"/>
    </font>
    <font>
      <i/>
      <sz val="11"/>
      <name val="Calibri"/>
      <family val="2"/>
      <charset val="204"/>
    </font>
    <font>
      <b/>
      <i/>
      <sz val="11"/>
      <name val="Calibri"/>
      <family val="2"/>
      <charset val="204"/>
    </font>
    <font>
      <sz val="11"/>
      <name val="Calibri"/>
      <family val="2"/>
      <charset val="204"/>
    </font>
    <font>
      <b/>
      <sz val="10"/>
      <name val="Arial"/>
      <family val="2"/>
      <charset val="204"/>
    </font>
    <font>
      <sz val="11"/>
      <name val="Times New Roman Cyr"/>
      <family val="1"/>
      <charset val="204"/>
    </font>
    <font>
      <b/>
      <sz val="11"/>
      <color rgb="FFFF0000"/>
      <name val="Times New Roman"/>
      <family val="1"/>
      <charset val="204"/>
    </font>
    <font>
      <sz val="11"/>
      <color rgb="FFFF0000"/>
      <name val="Arial"/>
      <family val="2"/>
      <charset val="204"/>
    </font>
    <font>
      <sz val="10"/>
      <color rgb="FFFF0000"/>
      <name val="Arial"/>
      <family val="2"/>
      <charset val="204"/>
    </font>
    <font>
      <b/>
      <sz val="9"/>
      <color indexed="81"/>
      <name val="Tahoma"/>
      <family val="2"/>
      <charset val="204"/>
    </font>
    <font>
      <sz val="9"/>
      <color indexed="81"/>
      <name val="Tahoma"/>
      <family val="2"/>
      <charset val="204"/>
    </font>
    <font>
      <sz val="10"/>
      <color theme="3"/>
      <name val="Arial"/>
      <family val="2"/>
      <charset val="204"/>
    </font>
    <font>
      <sz val="24"/>
      <color rgb="FFFF0000"/>
      <name val="Times New Roman"/>
      <family val="1"/>
      <charset val="204"/>
    </font>
    <font>
      <sz val="28"/>
      <name val="Times New Roman"/>
      <family val="1"/>
      <charset val="204"/>
    </font>
    <font>
      <b/>
      <sz val="28"/>
      <name val="Times New Roman"/>
      <family val="1"/>
      <charset val="204"/>
    </font>
    <font>
      <sz val="28"/>
      <color theme="1"/>
      <name val="Times New Roman"/>
      <family val="1"/>
      <charset val="204"/>
    </font>
    <font>
      <b/>
      <sz val="24"/>
      <color rgb="FFFF0000"/>
      <name val="Times New Roman"/>
      <family val="1"/>
      <charset val="204"/>
    </font>
    <font>
      <b/>
      <sz val="18"/>
      <name val="Calibri"/>
      <family val="2"/>
      <charset val="204"/>
    </font>
    <font>
      <b/>
      <sz val="36"/>
      <name val="Calibri"/>
      <family val="2"/>
      <charset val="204"/>
    </font>
    <font>
      <sz val="22"/>
      <color rgb="FFFF0000"/>
      <name val="Times New Roman"/>
      <family val="1"/>
      <charset val="204"/>
    </font>
    <font>
      <b/>
      <sz val="22"/>
      <color rgb="FFFF0000"/>
      <name val="Times New Roman"/>
      <family val="1"/>
      <charset val="204"/>
    </font>
    <font>
      <sz val="26"/>
      <color rgb="FFFF0000"/>
      <name val="Times New Roman"/>
      <family val="1"/>
      <charset val="204"/>
    </font>
    <font>
      <b/>
      <sz val="26"/>
      <color rgb="FFFF0000"/>
      <name val="Times New Roman"/>
      <family val="1"/>
      <charset val="204"/>
    </font>
    <font>
      <b/>
      <sz val="26"/>
      <color theme="1"/>
      <name val="Times New Roman"/>
      <family val="1"/>
      <charset val="204"/>
    </font>
    <font>
      <sz val="20"/>
      <color rgb="FF000000"/>
      <name val="Times New Roman"/>
      <family val="1"/>
      <charset val="204"/>
    </font>
    <font>
      <sz val="22"/>
      <name val="Calibri"/>
      <family val="2"/>
      <scheme val="minor"/>
    </font>
    <font>
      <sz val="22"/>
      <color rgb="FF000000"/>
      <name val="Times New Roman"/>
      <family val="1"/>
      <charset val="204"/>
    </font>
    <font>
      <i/>
      <sz val="12"/>
      <name val="Times New Roman"/>
      <family val="1"/>
      <charset val="204"/>
    </font>
    <font>
      <b/>
      <sz val="11"/>
      <color rgb="FFFF0000"/>
      <name val="Calibri"/>
      <family val="2"/>
      <charset val="204"/>
    </font>
    <font>
      <sz val="8"/>
      <name val="Arial"/>
      <family val="2"/>
    </font>
    <font>
      <b/>
      <sz val="14"/>
      <color rgb="FFFF0000"/>
      <name val="Times New Roman"/>
      <family val="1"/>
      <charset val="204"/>
    </font>
    <font>
      <sz val="12"/>
      <color rgb="FFFF0000"/>
      <name val="Times New Roman"/>
      <family val="1"/>
      <charset val="204"/>
    </font>
    <font>
      <b/>
      <sz val="12"/>
      <color rgb="FFFF0000"/>
      <name val="Times New Roman"/>
      <family val="1"/>
      <charset val="204"/>
    </font>
    <font>
      <b/>
      <i/>
      <sz val="12"/>
      <color theme="1"/>
      <name val="Times New Roman"/>
      <family val="1"/>
      <charset val="204"/>
    </font>
    <font>
      <i/>
      <sz val="12"/>
      <color theme="1"/>
      <name val="Times New Roman"/>
      <family val="1"/>
      <charset val="204"/>
    </font>
    <font>
      <i/>
      <sz val="12"/>
      <color rgb="FFFF0000"/>
      <name val="Times New Roman"/>
      <family val="1"/>
      <charset val="204"/>
    </font>
    <font>
      <b/>
      <i/>
      <sz val="14"/>
      <color theme="1"/>
      <name val="Times New Roman"/>
      <family val="1"/>
      <charset val="204"/>
    </font>
    <font>
      <sz val="10"/>
      <name val="Helv"/>
    </font>
  </fonts>
  <fills count="21">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rgb="FF92D05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00B0F0"/>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7"/>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s>
  <cellStyleXfs count="65">
    <xf numFmtId="0" fontId="0" fillId="0" borderId="0"/>
    <xf numFmtId="164" fontId="16" fillId="0" borderId="0" applyFont="0" applyFill="0" applyBorder="0" applyAlignment="0" applyProtection="0"/>
    <xf numFmtId="0" fontId="23" fillId="0" borderId="0"/>
    <xf numFmtId="164" fontId="16" fillId="0" borderId="0" applyFont="0" applyFill="0" applyBorder="0" applyAlignment="0" applyProtection="0"/>
    <xf numFmtId="0" fontId="15" fillId="0" borderId="0"/>
    <xf numFmtId="0" fontId="28" fillId="0" borderId="0">
      <alignment horizontal="center"/>
    </xf>
    <xf numFmtId="0" fontId="23" fillId="0" borderId="0">
      <alignment horizontal="center"/>
    </xf>
    <xf numFmtId="169" fontId="28" fillId="0" borderId="0" applyFont="0" applyFill="0" applyBorder="0" applyAlignment="0" applyProtection="0"/>
    <xf numFmtId="0" fontId="28" fillId="0" borderId="0">
      <alignment horizontal="center"/>
    </xf>
    <xf numFmtId="0" fontId="16" fillId="0" borderId="0"/>
    <xf numFmtId="0" fontId="23" fillId="0" borderId="0">
      <alignment horizontal="center"/>
    </xf>
    <xf numFmtId="170" fontId="28" fillId="0" borderId="0" applyFont="0" applyFill="0" applyBorder="0" applyAlignment="0" applyProtection="0"/>
    <xf numFmtId="0" fontId="28" fillId="0" borderId="0"/>
    <xf numFmtId="0" fontId="35" fillId="0" borderId="0"/>
    <xf numFmtId="0" fontId="14" fillId="0" borderId="0"/>
    <xf numFmtId="0" fontId="14" fillId="0" borderId="0"/>
    <xf numFmtId="164" fontId="16" fillId="0" borderId="0" applyFont="0" applyFill="0" applyBorder="0" applyAlignment="0" applyProtection="0"/>
    <xf numFmtId="0" fontId="23" fillId="0" borderId="0">
      <alignment horizontal="center"/>
    </xf>
    <xf numFmtId="0" fontId="13" fillId="0" borderId="0"/>
    <xf numFmtId="0" fontId="13" fillId="0" borderId="0"/>
    <xf numFmtId="43" fontId="16" fillId="0" borderId="0" applyFont="0" applyFill="0" applyBorder="0" applyAlignment="0" applyProtection="0"/>
    <xf numFmtId="169" fontId="23" fillId="0" borderId="0" applyFill="0" applyBorder="0" applyAlignment="0" applyProtection="0"/>
    <xf numFmtId="0" fontId="28" fillId="0" borderId="0">
      <alignment horizontal="center"/>
    </xf>
    <xf numFmtId="0" fontId="12" fillId="0" borderId="0"/>
    <xf numFmtId="0" fontId="12" fillId="0" borderId="0"/>
    <xf numFmtId="0" fontId="11" fillId="0" borderId="0"/>
    <xf numFmtId="0" fontId="10" fillId="0" borderId="0"/>
    <xf numFmtId="0" fontId="10" fillId="0" borderId="0"/>
    <xf numFmtId="0" fontId="10" fillId="0" borderId="0"/>
    <xf numFmtId="164" fontId="10" fillId="0" borderId="0" applyFont="0" applyFill="0" applyBorder="0" applyAlignment="0" applyProtection="0"/>
    <xf numFmtId="0" fontId="10" fillId="0" borderId="0"/>
    <xf numFmtId="0" fontId="10" fillId="0" borderId="0"/>
    <xf numFmtId="0" fontId="9" fillId="0" borderId="0"/>
    <xf numFmtId="0" fontId="9" fillId="0" borderId="0"/>
    <xf numFmtId="0" fontId="16" fillId="0" borderId="0"/>
    <xf numFmtId="0" fontId="46" fillId="0" borderId="0"/>
    <xf numFmtId="164" fontId="9" fillId="0" borderId="0" applyFont="0" applyFill="0" applyBorder="0" applyAlignment="0" applyProtection="0"/>
    <xf numFmtId="0" fontId="9" fillId="0" borderId="0"/>
    <xf numFmtId="0" fontId="9" fillId="0" borderId="0"/>
    <xf numFmtId="0" fontId="23" fillId="0" borderId="0">
      <alignment horizontal="center"/>
    </xf>
    <xf numFmtId="0" fontId="46" fillId="0" borderId="0">
      <alignment horizontal="center"/>
    </xf>
    <xf numFmtId="0" fontId="8" fillId="0" borderId="0"/>
    <xf numFmtId="0" fontId="46" fillId="0" borderId="0"/>
    <xf numFmtId="0" fontId="8" fillId="0" borderId="0"/>
    <xf numFmtId="0" fontId="7" fillId="0" borderId="0"/>
    <xf numFmtId="0" fontId="7" fillId="0" borderId="0"/>
    <xf numFmtId="174" fontId="28" fillId="0" borderId="0" applyFont="0" applyFill="0" applyBorder="0" applyAlignment="0" applyProtection="0"/>
    <xf numFmtId="0" fontId="6" fillId="0" borderId="0"/>
    <xf numFmtId="0" fontId="5" fillId="0" borderId="0"/>
    <xf numFmtId="170" fontId="16" fillId="0" borderId="0" applyFont="0" applyFill="0" applyBorder="0" applyAlignment="0" applyProtection="0"/>
    <xf numFmtId="0" fontId="16" fillId="0" borderId="0"/>
    <xf numFmtId="0" fontId="23" fillId="0" borderId="0"/>
    <xf numFmtId="0" fontId="4" fillId="0" borderId="0"/>
    <xf numFmtId="0" fontId="4" fillId="0" borderId="0"/>
    <xf numFmtId="0" fontId="3" fillId="0" borderId="0"/>
    <xf numFmtId="0" fontId="2" fillId="0" borderId="0"/>
    <xf numFmtId="0" fontId="2" fillId="0" borderId="0"/>
    <xf numFmtId="0" fontId="2" fillId="0" borderId="0"/>
    <xf numFmtId="0" fontId="86" fillId="0" borderId="0"/>
    <xf numFmtId="0" fontId="1" fillId="0" borderId="0"/>
    <xf numFmtId="0" fontId="1" fillId="0" borderId="0"/>
    <xf numFmtId="0" fontId="94" fillId="0" borderId="0"/>
    <xf numFmtId="0" fontId="1" fillId="0" borderId="0"/>
    <xf numFmtId="0" fontId="1" fillId="0" borderId="0"/>
    <xf numFmtId="0" fontId="1" fillId="0" borderId="0"/>
  </cellStyleXfs>
  <cellXfs count="1164">
    <xf numFmtId="0" fontId="0" fillId="0" borderId="0" xfId="0"/>
    <xf numFmtId="0" fontId="37" fillId="0" borderId="9" xfId="34" applyNumberFormat="1" applyFont="1" applyFill="1" applyBorder="1" applyAlignment="1">
      <alignment horizontal="center" vertical="center"/>
    </xf>
    <xf numFmtId="0" fontId="37" fillId="0" borderId="1" xfId="0" applyFont="1" applyFill="1" applyBorder="1" applyAlignment="1">
      <alignment horizontal="left" vertical="top" wrapText="1"/>
    </xf>
    <xf numFmtId="0" fontId="47" fillId="0" borderId="1" xfId="34" applyFont="1" applyFill="1" applyBorder="1" applyAlignment="1">
      <alignment horizontal="center" vertical="center" wrapText="1"/>
    </xf>
    <xf numFmtId="0" fontId="27" fillId="0" borderId="1" xfId="0" applyNumberFormat="1" applyFont="1" applyFill="1" applyBorder="1" applyAlignment="1">
      <alignment horizontal="center" vertical="center" wrapText="1"/>
    </xf>
    <xf numFmtId="167" fontId="37" fillId="0" borderId="10" xfId="3" applyNumberFormat="1" applyFont="1" applyFill="1" applyBorder="1" applyAlignment="1">
      <alignment horizontal="center" vertical="center"/>
    </xf>
    <xf numFmtId="164" fontId="27" fillId="0" borderId="1" xfId="3" applyFont="1" applyFill="1" applyBorder="1" applyAlignment="1">
      <alignment horizontal="center" vertical="center"/>
    </xf>
    <xf numFmtId="0" fontId="45" fillId="0" borderId="0" xfId="34" applyFont="1" applyFill="1"/>
    <xf numFmtId="0" fontId="48" fillId="0" borderId="0" xfId="34" applyFont="1" applyFill="1"/>
    <xf numFmtId="1" fontId="51" fillId="3" borderId="0" xfId="0" applyNumberFormat="1" applyFont="1" applyFill="1" applyAlignment="1">
      <alignment vertical="center"/>
    </xf>
    <xf numFmtId="0" fontId="51" fillId="3" borderId="0" xfId="0" applyFont="1" applyFill="1" applyAlignment="1">
      <alignment vertical="center"/>
    </xf>
    <xf numFmtId="0" fontId="51" fillId="3" borderId="0" xfId="0" applyFont="1" applyFill="1" applyAlignment="1">
      <alignment horizontal="center" vertical="center"/>
    </xf>
    <xf numFmtId="4" fontId="51" fillId="3" borderId="0" xfId="0" applyNumberFormat="1" applyFont="1" applyFill="1" applyAlignment="1">
      <alignment horizontal="center" vertical="center"/>
    </xf>
    <xf numFmtId="3" fontId="51" fillId="3" borderId="0" xfId="0" applyNumberFormat="1" applyFont="1" applyFill="1" applyAlignment="1">
      <alignment horizontal="center" vertical="center"/>
    </xf>
    <xf numFmtId="0" fontId="31" fillId="3" borderId="0" xfId="0" applyFont="1" applyFill="1" applyAlignment="1">
      <alignment vertical="center" wrapText="1"/>
    </xf>
    <xf numFmtId="0" fontId="29" fillId="3" borderId="0" xfId="0" applyFont="1" applyFill="1"/>
    <xf numFmtId="0" fontId="29" fillId="3" borderId="0" xfId="0" applyFont="1" applyFill="1" applyAlignment="1">
      <alignment horizontal="center"/>
    </xf>
    <xf numFmtId="1" fontId="41" fillId="3" borderId="1" xfId="12" applyNumberFormat="1" applyFont="1" applyFill="1" applyBorder="1" applyAlignment="1">
      <alignment horizontal="center" vertical="center" wrapText="1"/>
    </xf>
    <xf numFmtId="0" fontId="41" fillId="3" borderId="1" xfId="12" applyFont="1" applyFill="1" applyBorder="1" applyAlignment="1">
      <alignment horizontal="center" vertical="center" wrapText="1"/>
    </xf>
    <xf numFmtId="0" fontId="41" fillId="3" borderId="4" xfId="12" applyFont="1" applyFill="1" applyBorder="1" applyAlignment="1">
      <alignment horizontal="center" vertical="center" wrapText="1"/>
    </xf>
    <xf numFmtId="0" fontId="41" fillId="3" borderId="7" xfId="12" applyFont="1" applyFill="1" applyBorder="1" applyAlignment="1">
      <alignment horizontal="center" vertical="center" wrapText="1"/>
    </xf>
    <xf numFmtId="1" fontId="41" fillId="0" borderId="1" xfId="12" applyNumberFormat="1" applyFont="1" applyFill="1" applyBorder="1" applyAlignment="1">
      <alignment horizontal="center" vertical="center" wrapText="1"/>
    </xf>
    <xf numFmtId="0" fontId="41" fillId="3" borderId="19" xfId="12" applyFont="1" applyFill="1" applyBorder="1" applyAlignment="1">
      <alignment horizontal="center" vertical="center" wrapText="1"/>
    </xf>
    <xf numFmtId="1" fontId="41" fillId="3" borderId="13" xfId="12" applyNumberFormat="1" applyFont="1" applyFill="1" applyBorder="1" applyAlignment="1">
      <alignment horizontal="center" vertical="center" wrapText="1"/>
    </xf>
    <xf numFmtId="0" fontId="41" fillId="3" borderId="47" xfId="12" applyFont="1" applyFill="1" applyBorder="1" applyAlignment="1">
      <alignment horizontal="center" vertical="center" wrapText="1"/>
    </xf>
    <xf numFmtId="1" fontId="32" fillId="3" borderId="1" xfId="22" applyNumberFormat="1" applyFont="1" applyFill="1" applyBorder="1" applyAlignment="1">
      <alignment horizontal="center" vertical="center" wrapText="1"/>
    </xf>
    <xf numFmtId="0" fontId="32" fillId="3" borderId="1" xfId="22" applyFont="1" applyFill="1" applyBorder="1" applyAlignment="1">
      <alignment horizontal="left" vertical="center" wrapText="1"/>
    </xf>
    <xf numFmtId="0" fontId="32" fillId="3" borderId="1" xfId="22" applyFont="1" applyFill="1" applyBorder="1" applyAlignment="1">
      <alignment horizontal="center" vertical="center" wrapText="1"/>
    </xf>
    <xf numFmtId="4" fontId="32" fillId="3" borderId="1" xfId="22" applyNumberFormat="1" applyFont="1" applyFill="1" applyBorder="1" applyAlignment="1">
      <alignment horizontal="center" vertical="center" wrapText="1"/>
    </xf>
    <xf numFmtId="4" fontId="32" fillId="0" borderId="1" xfId="1" applyNumberFormat="1" applyFont="1" applyFill="1" applyBorder="1" applyAlignment="1">
      <alignment horizontal="center" vertical="center" wrapText="1"/>
    </xf>
    <xf numFmtId="4" fontId="32" fillId="3" borderId="4" xfId="1" applyNumberFormat="1" applyFont="1" applyFill="1" applyBorder="1" applyAlignment="1">
      <alignment horizontal="center" vertical="center" wrapText="1"/>
    </xf>
    <xf numFmtId="4" fontId="32" fillId="3" borderId="7" xfId="22" applyNumberFormat="1" applyFont="1" applyFill="1" applyBorder="1" applyAlignment="1">
      <alignment horizontal="center" vertical="center" wrapText="1"/>
    </xf>
    <xf numFmtId="4" fontId="32" fillId="0" borderId="1" xfId="22" applyNumberFormat="1" applyFont="1" applyFill="1" applyBorder="1" applyAlignment="1">
      <alignment horizontal="center" vertical="center" wrapText="1"/>
    </xf>
    <xf numFmtId="4" fontId="32" fillId="8" borderId="1" xfId="1" applyNumberFormat="1" applyFont="1" applyFill="1" applyBorder="1" applyAlignment="1">
      <alignment horizontal="center" vertical="center" wrapText="1"/>
    </xf>
    <xf numFmtId="4" fontId="32" fillId="3" borderId="1" xfId="1" applyNumberFormat="1" applyFont="1" applyFill="1" applyBorder="1" applyAlignment="1">
      <alignment horizontal="center" vertical="center" wrapText="1"/>
    </xf>
    <xf numFmtId="4" fontId="32" fillId="4" borderId="1" xfId="1" applyNumberFormat="1" applyFont="1" applyFill="1" applyBorder="1" applyAlignment="1">
      <alignment horizontal="center" vertical="center" wrapText="1"/>
    </xf>
    <xf numFmtId="4" fontId="32" fillId="14" borderId="1" xfId="1" applyNumberFormat="1" applyFont="1" applyFill="1" applyBorder="1" applyAlignment="1">
      <alignment horizontal="center" vertical="center" wrapText="1"/>
    </xf>
    <xf numFmtId="4" fontId="32" fillId="3" borderId="19" xfId="1" applyNumberFormat="1" applyFont="1" applyFill="1" applyBorder="1" applyAlignment="1">
      <alignment horizontal="center" vertical="center" wrapText="1"/>
    </xf>
    <xf numFmtId="4" fontId="53" fillId="3" borderId="13" xfId="0" applyNumberFormat="1" applyFont="1" applyFill="1" applyBorder="1" applyAlignment="1">
      <alignment horizontal="center" vertical="center"/>
    </xf>
    <xf numFmtId="4" fontId="53" fillId="3" borderId="1" xfId="0" applyNumberFormat="1" applyFont="1" applyFill="1" applyBorder="1" applyAlignment="1">
      <alignment horizontal="center" vertical="center"/>
    </xf>
    <xf numFmtId="4" fontId="53" fillId="15" borderId="1" xfId="0" applyNumberFormat="1" applyFont="1" applyFill="1" applyBorder="1" applyAlignment="1">
      <alignment horizontal="center" vertical="center"/>
    </xf>
    <xf numFmtId="4" fontId="53" fillId="3" borderId="1" xfId="0" applyNumberFormat="1" applyFont="1" applyFill="1" applyBorder="1" applyAlignment="1">
      <alignment vertical="center"/>
    </xf>
    <xf numFmtId="4" fontId="53" fillId="3" borderId="47" xfId="0" applyNumberFormat="1" applyFont="1" applyFill="1" applyBorder="1" applyAlignment="1">
      <alignment vertical="center"/>
    </xf>
    <xf numFmtId="0" fontId="53" fillId="3" borderId="0" xfId="0" applyFont="1" applyFill="1" applyAlignment="1">
      <alignment vertical="center"/>
    </xf>
    <xf numFmtId="0" fontId="53" fillId="0" borderId="0" xfId="0" applyFont="1" applyFill="1" applyAlignment="1">
      <alignment vertical="center"/>
    </xf>
    <xf numFmtId="0" fontId="50" fillId="3" borderId="1" xfId="22" applyFont="1" applyFill="1" applyBorder="1" applyAlignment="1">
      <alignment horizontal="left" vertical="center" wrapText="1"/>
    </xf>
    <xf numFmtId="0" fontId="32" fillId="0" borderId="1" xfId="22" applyFont="1" applyFill="1" applyBorder="1" applyAlignment="1">
      <alignment horizontal="left" vertical="center" wrapText="1"/>
    </xf>
    <xf numFmtId="4" fontId="53" fillId="3" borderId="55" xfId="0" applyNumberFormat="1" applyFont="1" applyFill="1" applyBorder="1" applyAlignment="1">
      <alignment vertical="center"/>
    </xf>
    <xf numFmtId="1" fontId="31" fillId="3" borderId="1" xfId="22" applyNumberFormat="1" applyFont="1" applyFill="1" applyBorder="1" applyAlignment="1">
      <alignment vertical="center" wrapText="1"/>
    </xf>
    <xf numFmtId="0" fontId="31" fillId="3" borderId="1" xfId="22" applyFont="1" applyFill="1" applyBorder="1" applyAlignment="1">
      <alignment horizontal="left" vertical="center" wrapText="1"/>
    </xf>
    <xf numFmtId="0" fontId="31" fillId="3" borderId="1" xfId="22" applyFont="1" applyFill="1" applyBorder="1" applyAlignment="1">
      <alignment horizontal="center" vertical="center" wrapText="1"/>
    </xf>
    <xf numFmtId="4" fontId="31" fillId="3" borderId="1" xfId="22" applyNumberFormat="1" applyFont="1" applyFill="1" applyBorder="1" applyAlignment="1">
      <alignment horizontal="center" vertical="center" wrapText="1"/>
    </xf>
    <xf numFmtId="4" fontId="32" fillId="3" borderId="4" xfId="22" applyNumberFormat="1" applyFont="1" applyFill="1" applyBorder="1" applyAlignment="1">
      <alignment horizontal="center" vertical="center" wrapText="1"/>
    </xf>
    <xf numFmtId="4" fontId="31" fillId="3" borderId="36" xfId="22" applyNumberFormat="1" applyFont="1" applyFill="1" applyBorder="1" applyAlignment="1">
      <alignment horizontal="center" vertical="center" wrapText="1"/>
    </xf>
    <xf numFmtId="4" fontId="31" fillId="3" borderId="14" xfId="22" applyNumberFormat="1" applyFont="1" applyFill="1" applyBorder="1" applyAlignment="1">
      <alignment horizontal="center" vertical="center" wrapText="1"/>
    </xf>
    <xf numFmtId="4" fontId="32" fillId="3" borderId="14" xfId="22" applyNumberFormat="1" applyFont="1" applyFill="1" applyBorder="1" applyAlignment="1">
      <alignment horizontal="center" vertical="center" wrapText="1"/>
    </xf>
    <xf numFmtId="4" fontId="32" fillId="3" borderId="14" xfId="1" applyNumberFormat="1" applyFont="1" applyFill="1" applyBorder="1" applyAlignment="1">
      <alignment horizontal="center" vertical="center" wrapText="1"/>
    </xf>
    <xf numFmtId="4" fontId="32" fillId="3" borderId="37" xfId="22" applyNumberFormat="1" applyFont="1" applyFill="1" applyBorder="1" applyAlignment="1">
      <alignment horizontal="center" vertical="center" wrapText="1"/>
    </xf>
    <xf numFmtId="0" fontId="54" fillId="3" borderId="13" xfId="0" applyFont="1" applyFill="1" applyBorder="1" applyAlignment="1">
      <alignment horizontal="center" vertical="center"/>
    </xf>
    <xf numFmtId="0" fontId="54" fillId="3" borderId="1" xfId="0" applyFont="1" applyFill="1" applyBorder="1" applyAlignment="1">
      <alignment horizontal="center" vertical="center"/>
    </xf>
    <xf numFmtId="0" fontId="54" fillId="3" borderId="0" xfId="0" applyFont="1" applyFill="1" applyAlignment="1">
      <alignment vertical="center"/>
    </xf>
    <xf numFmtId="1" fontId="30" fillId="3" borderId="0" xfId="22" applyNumberFormat="1" applyFont="1" applyFill="1" applyBorder="1" applyAlignment="1">
      <alignment vertical="center" wrapText="1"/>
    </xf>
    <xf numFmtId="0" fontId="30" fillId="3" borderId="0" xfId="22" applyFont="1" applyFill="1" applyBorder="1" applyAlignment="1">
      <alignment horizontal="left" vertical="center" wrapText="1"/>
    </xf>
    <xf numFmtId="4" fontId="30" fillId="3" borderId="0" xfId="22" applyNumberFormat="1" applyFont="1" applyFill="1" applyBorder="1" applyAlignment="1">
      <alignment horizontal="left" vertical="center" wrapText="1"/>
    </xf>
    <xf numFmtId="0" fontId="30" fillId="3" borderId="0" xfId="22" applyFont="1" applyFill="1" applyBorder="1" applyAlignment="1">
      <alignment horizontal="center" vertical="center" wrapText="1"/>
    </xf>
    <xf numFmtId="4" fontId="31" fillId="3" borderId="0" xfId="22" applyNumberFormat="1" applyFont="1" applyFill="1" applyBorder="1" applyAlignment="1">
      <alignment horizontal="center" vertical="center" wrapText="1"/>
    </xf>
    <xf numFmtId="3" fontId="31" fillId="3" borderId="0" xfId="22" applyNumberFormat="1" applyFont="1" applyFill="1" applyBorder="1" applyAlignment="1">
      <alignment horizontal="center" vertical="center" wrapText="1"/>
    </xf>
    <xf numFmtId="4" fontId="31" fillId="3" borderId="31" xfId="22" applyNumberFormat="1" applyFont="1" applyFill="1" applyBorder="1" applyAlignment="1">
      <alignment vertical="center" wrapText="1"/>
    </xf>
    <xf numFmtId="4" fontId="31" fillId="3" borderId="0" xfId="22" applyNumberFormat="1" applyFont="1" applyFill="1" applyBorder="1" applyAlignment="1">
      <alignment vertical="center" wrapText="1"/>
    </xf>
    <xf numFmtId="0" fontId="54" fillId="3" borderId="0" xfId="0" applyFont="1" applyFill="1" applyAlignment="1">
      <alignment horizontal="center" vertical="center"/>
    </xf>
    <xf numFmtId="0" fontId="53" fillId="3" borderId="0" xfId="22" applyFont="1" applyFill="1" applyBorder="1" applyAlignment="1">
      <alignment vertical="center" wrapText="1"/>
    </xf>
    <xf numFmtId="0" fontId="50" fillId="3" borderId="0" xfId="0" applyFont="1" applyFill="1"/>
    <xf numFmtId="0" fontId="42" fillId="3" borderId="0" xfId="22" applyFont="1" applyFill="1" applyAlignment="1">
      <alignment vertical="center"/>
    </xf>
    <xf numFmtId="0" fontId="42" fillId="3" borderId="0" xfId="22" applyFont="1" applyFill="1" applyBorder="1" applyAlignment="1">
      <alignment horizontal="left" vertical="center" wrapText="1"/>
    </xf>
    <xf numFmtId="0" fontId="42" fillId="3" borderId="0" xfId="22" applyFont="1" applyFill="1" applyBorder="1" applyAlignment="1">
      <alignment horizontal="center" vertical="center" wrapText="1"/>
    </xf>
    <xf numFmtId="0" fontId="36" fillId="3" borderId="0" xfId="22" applyFont="1" applyFill="1" applyBorder="1" applyAlignment="1">
      <alignment vertical="center" wrapText="1"/>
    </xf>
    <xf numFmtId="0" fontId="36" fillId="3" borderId="0" xfId="22" applyFont="1" applyFill="1" applyAlignment="1">
      <alignment vertical="center"/>
    </xf>
    <xf numFmtId="0" fontId="36" fillId="3" borderId="0" xfId="22" applyFont="1" applyFill="1" applyBorder="1" applyAlignment="1">
      <alignment horizontal="left" vertical="center" wrapText="1"/>
    </xf>
    <xf numFmtId="0" fontId="36" fillId="3" borderId="0" xfId="22" applyFont="1" applyFill="1" applyBorder="1" applyAlignment="1">
      <alignment horizontal="center" vertical="center" wrapText="1"/>
    </xf>
    <xf numFmtId="0" fontId="50" fillId="3" borderId="0" xfId="0" applyFont="1" applyFill="1" applyAlignment="1">
      <alignment vertical="center" wrapText="1"/>
    </xf>
    <xf numFmtId="4" fontId="50" fillId="3" borderId="0" xfId="0" applyNumberFormat="1" applyFont="1" applyFill="1" applyAlignment="1">
      <alignment vertical="center" wrapText="1"/>
    </xf>
    <xf numFmtId="0" fontId="50" fillId="3" borderId="0" xfId="0" applyFont="1" applyFill="1" applyAlignment="1">
      <alignment horizontal="center" vertical="center" wrapText="1"/>
    </xf>
    <xf numFmtId="0" fontId="42" fillId="3" borderId="0" xfId="22" applyFont="1" applyFill="1" applyAlignment="1">
      <alignment vertical="center" wrapText="1"/>
    </xf>
    <xf numFmtId="0" fontId="42" fillId="3" borderId="0" xfId="22" applyFont="1" applyFill="1" applyAlignment="1">
      <alignment horizontal="center" vertical="center"/>
    </xf>
    <xf numFmtId="0" fontId="53" fillId="3" borderId="0" xfId="22" applyFont="1" applyFill="1" applyAlignment="1">
      <alignment vertical="center"/>
    </xf>
    <xf numFmtId="4" fontId="53" fillId="3" borderId="0" xfId="22" applyNumberFormat="1" applyFont="1" applyFill="1" applyBorder="1" applyAlignment="1">
      <alignment vertical="center" wrapText="1"/>
    </xf>
    <xf numFmtId="0" fontId="37" fillId="3" borderId="0" xfId="22" applyFont="1" applyFill="1" applyBorder="1" applyAlignment="1">
      <alignment vertical="center" wrapText="1"/>
    </xf>
    <xf numFmtId="0" fontId="55" fillId="3" borderId="0" xfId="0" applyFont="1" applyFill="1" applyAlignment="1"/>
    <xf numFmtId="2" fontId="55" fillId="3" borderId="0" xfId="0" applyNumberFormat="1" applyFont="1" applyFill="1" applyAlignment="1"/>
    <xf numFmtId="0" fontId="55" fillId="3" borderId="0" xfId="0" applyFont="1" applyFill="1" applyAlignment="1">
      <alignment horizontal="center"/>
    </xf>
    <xf numFmtId="0" fontId="37" fillId="3" borderId="0" xfId="22" applyFont="1" applyFill="1" applyAlignment="1">
      <alignment vertical="center"/>
    </xf>
    <xf numFmtId="0" fontId="36" fillId="3" borderId="0" xfId="22" applyFont="1" applyFill="1" applyAlignment="1">
      <alignment horizontal="center" vertical="center"/>
    </xf>
    <xf numFmtId="0" fontId="56" fillId="3" borderId="0" xfId="0" applyFont="1" applyFill="1" applyAlignment="1">
      <alignment vertical="center" wrapText="1"/>
    </xf>
    <xf numFmtId="4" fontId="56" fillId="3" borderId="0" xfId="0" applyNumberFormat="1" applyFont="1" applyFill="1" applyAlignment="1">
      <alignment vertical="center" wrapText="1"/>
    </xf>
    <xf numFmtId="3" fontId="42" fillId="3" borderId="0" xfId="22" applyNumberFormat="1" applyFont="1" applyFill="1" applyAlignment="1">
      <alignment vertical="center"/>
    </xf>
    <xf numFmtId="0" fontId="55" fillId="3" borderId="0" xfId="0" applyFont="1" applyFill="1" applyAlignment="1">
      <alignment horizontal="center" vertical="center" wrapText="1"/>
    </xf>
    <xf numFmtId="0" fontId="55" fillId="3" borderId="0" xfId="0" applyFont="1" applyFill="1" applyAlignment="1">
      <alignment vertical="center" wrapText="1"/>
    </xf>
    <xf numFmtId="0" fontId="53" fillId="3" borderId="0" xfId="22" applyFont="1" applyFill="1" applyAlignment="1">
      <alignment horizontal="right" vertical="center" wrapText="1"/>
    </xf>
    <xf numFmtId="0" fontId="53" fillId="3" borderId="0" xfId="22" applyFont="1" applyFill="1" applyAlignment="1">
      <alignment horizontal="center" vertical="center"/>
    </xf>
    <xf numFmtId="3" fontId="36" fillId="3" borderId="0" xfId="22" applyNumberFormat="1" applyFont="1" applyFill="1" applyAlignment="1">
      <alignment vertical="center"/>
    </xf>
    <xf numFmtId="0" fontId="27" fillId="3" borderId="0" xfId="0" applyFont="1" applyFill="1" applyAlignment="1">
      <alignment vertical="center"/>
    </xf>
    <xf numFmtId="0" fontId="55" fillId="3" borderId="0" xfId="0" applyFont="1" applyFill="1"/>
    <xf numFmtId="4" fontId="55" fillId="3" borderId="0" xfId="0" applyNumberFormat="1" applyFont="1" applyFill="1"/>
    <xf numFmtId="0" fontId="37" fillId="3" borderId="0" xfId="22" applyFont="1" applyFill="1" applyAlignment="1">
      <alignment horizontal="center" vertical="center"/>
    </xf>
    <xf numFmtId="0" fontId="37" fillId="3" borderId="0" xfId="22" applyFont="1" applyFill="1" applyAlignment="1">
      <alignment horizontal="center" vertical="center" wrapText="1"/>
    </xf>
    <xf numFmtId="4" fontId="55" fillId="3" borderId="0" xfId="0" applyNumberFormat="1" applyFont="1" applyFill="1" applyAlignment="1">
      <alignment vertical="center" wrapText="1"/>
    </xf>
    <xf numFmtId="0" fontId="56" fillId="3" borderId="0" xfId="0" applyFont="1" applyFill="1" applyAlignment="1">
      <alignment horizontal="left" vertical="center"/>
    </xf>
    <xf numFmtId="0" fontId="33" fillId="3" borderId="0" xfId="0" applyFont="1" applyFill="1" applyAlignment="1">
      <alignment vertical="center" wrapText="1"/>
    </xf>
    <xf numFmtId="0" fontId="33" fillId="3" borderId="0" xfId="0" applyFont="1" applyFill="1" applyAlignment="1">
      <alignment vertical="center"/>
    </xf>
    <xf numFmtId="4" fontId="33" fillId="3" borderId="0" xfId="0" applyNumberFormat="1" applyFont="1" applyFill="1" applyAlignment="1">
      <alignment vertical="center"/>
    </xf>
    <xf numFmtId="0" fontId="33" fillId="3" borderId="0" xfId="0" applyFont="1" applyFill="1" applyAlignment="1">
      <alignment horizontal="left" vertical="center" wrapText="1"/>
    </xf>
    <xf numFmtId="1" fontId="53" fillId="3" borderId="0" xfId="22" applyNumberFormat="1" applyFont="1" applyFill="1" applyAlignment="1">
      <alignment vertical="center"/>
    </xf>
    <xf numFmtId="174" fontId="53" fillId="3" borderId="0" xfId="46" applyFont="1" applyFill="1" applyAlignment="1">
      <alignment vertical="center" wrapText="1"/>
    </xf>
    <xf numFmtId="174" fontId="53" fillId="3" borderId="0" xfId="46" applyFont="1" applyFill="1" applyAlignment="1">
      <alignment horizontal="center" vertical="center" wrapText="1"/>
    </xf>
    <xf numFmtId="4" fontId="53" fillId="3" borderId="0" xfId="46" applyNumberFormat="1" applyFont="1" applyFill="1" applyAlignment="1">
      <alignment horizontal="center" vertical="center" wrapText="1"/>
    </xf>
    <xf numFmtId="3" fontId="53" fillId="3" borderId="0" xfId="22" applyNumberFormat="1" applyFont="1" applyFill="1" applyAlignment="1">
      <alignment horizontal="center" vertical="center"/>
    </xf>
    <xf numFmtId="4" fontId="53" fillId="3" borderId="0" xfId="22" applyNumberFormat="1" applyFont="1" applyFill="1" applyAlignment="1">
      <alignment horizontal="center" vertical="center"/>
    </xf>
    <xf numFmtId="4" fontId="42" fillId="3" borderId="0" xfId="22" applyNumberFormat="1" applyFont="1" applyFill="1" applyAlignment="1">
      <alignment horizontal="center" vertical="center"/>
    </xf>
    <xf numFmtId="3" fontId="42" fillId="3" borderId="0" xfId="22" applyNumberFormat="1" applyFont="1" applyFill="1" applyAlignment="1">
      <alignment horizontal="center" vertical="center"/>
    </xf>
    <xf numFmtId="4" fontId="42" fillId="3" borderId="0" xfId="22" applyNumberFormat="1" applyFont="1" applyFill="1" applyBorder="1" applyAlignment="1">
      <alignment horizontal="center" vertical="center" wrapText="1"/>
    </xf>
    <xf numFmtId="3" fontId="42" fillId="3" borderId="0" xfId="22" applyNumberFormat="1" applyFont="1" applyFill="1" applyBorder="1" applyAlignment="1">
      <alignment horizontal="center" vertical="center" wrapText="1"/>
    </xf>
    <xf numFmtId="3" fontId="42" fillId="3" borderId="0" xfId="22" applyNumberFormat="1" applyFont="1" applyFill="1" applyAlignment="1">
      <alignment horizontal="center" vertical="center" wrapText="1"/>
    </xf>
    <xf numFmtId="4" fontId="42" fillId="3" borderId="0" xfId="22" applyNumberFormat="1" applyFont="1" applyFill="1" applyAlignment="1">
      <alignment horizontal="center" vertical="center" wrapText="1"/>
    </xf>
    <xf numFmtId="4" fontId="53" fillId="3" borderId="0" xfId="22" applyNumberFormat="1" applyFont="1" applyFill="1" applyAlignment="1">
      <alignment horizontal="center" vertical="center" wrapText="1"/>
    </xf>
    <xf numFmtId="3" fontId="53" fillId="3" borderId="0" xfId="22" applyNumberFormat="1" applyFont="1" applyFill="1" applyAlignment="1">
      <alignment horizontal="center" vertical="center" wrapText="1"/>
    </xf>
    <xf numFmtId="175" fontId="49" fillId="3" borderId="0" xfId="22" applyNumberFormat="1" applyFont="1" applyFill="1" applyAlignment="1">
      <alignment horizontal="center" vertical="center"/>
    </xf>
    <xf numFmtId="3" fontId="53" fillId="3" borderId="0" xfId="22" applyNumberFormat="1" applyFont="1" applyFill="1" applyAlignment="1">
      <alignment vertical="center"/>
    </xf>
    <xf numFmtId="172" fontId="49" fillId="3" borderId="0" xfId="22" applyNumberFormat="1" applyFont="1" applyFill="1" applyAlignment="1">
      <alignment horizontal="center" vertical="center"/>
    </xf>
    <xf numFmtId="3" fontId="49" fillId="3" borderId="0" xfId="22" applyNumberFormat="1" applyFont="1" applyFill="1" applyAlignment="1">
      <alignment horizontal="center" vertical="center"/>
    </xf>
    <xf numFmtId="4" fontId="50" fillId="3" borderId="0" xfId="0" applyNumberFormat="1" applyFont="1" applyFill="1" applyAlignment="1">
      <alignment horizontal="center" vertical="center" wrapText="1"/>
    </xf>
    <xf numFmtId="0" fontId="54" fillId="4" borderId="0" xfId="0" applyFont="1" applyFill="1" applyAlignment="1">
      <alignment vertical="center"/>
    </xf>
    <xf numFmtId="0" fontId="23" fillId="3" borderId="0" xfId="2" applyFill="1"/>
    <xf numFmtId="0" fontId="23" fillId="3" borderId="0" xfId="2" applyFill="1" applyAlignment="1">
      <alignment vertical="center" wrapText="1"/>
    </xf>
    <xf numFmtId="3" fontId="58" fillId="3" borderId="0" xfId="2" applyNumberFormat="1" applyFont="1" applyFill="1" applyBorder="1" applyAlignment="1">
      <alignment horizontal="right"/>
    </xf>
    <xf numFmtId="3" fontId="57" fillId="3" borderId="0" xfId="2" applyNumberFormat="1" applyFont="1" applyFill="1" applyBorder="1" applyAlignment="1">
      <alignment horizontal="center"/>
    </xf>
    <xf numFmtId="0" fontId="23" fillId="3" borderId="0" xfId="2" applyFont="1" applyFill="1"/>
    <xf numFmtId="3" fontId="57" fillId="3" borderId="0" xfId="2" applyNumberFormat="1" applyFont="1" applyFill="1" applyBorder="1" applyAlignment="1">
      <alignment horizontal="center" vertical="center" wrapText="1"/>
    </xf>
    <xf numFmtId="0" fontId="59" fillId="16" borderId="1" xfId="2" applyFont="1" applyFill="1" applyBorder="1" applyAlignment="1">
      <alignment horizontal="center" vertical="center" wrapText="1"/>
    </xf>
    <xf numFmtId="0" fontId="59" fillId="4" borderId="1" xfId="2" applyFont="1" applyFill="1" applyBorder="1" applyAlignment="1">
      <alignment horizontal="center" vertical="center" wrapText="1"/>
    </xf>
    <xf numFmtId="0" fontId="59" fillId="6" borderId="1" xfId="2" applyFont="1" applyFill="1" applyBorder="1" applyAlignment="1">
      <alignment horizontal="center" vertical="center" wrapText="1"/>
    </xf>
    <xf numFmtId="0" fontId="60" fillId="3" borderId="7" xfId="2" applyFont="1" applyFill="1" applyBorder="1" applyAlignment="1">
      <alignment horizontal="right" vertical="top" wrapText="1"/>
    </xf>
    <xf numFmtId="0" fontId="60" fillId="3" borderId="1" xfId="2" applyFont="1" applyFill="1" applyBorder="1" applyAlignment="1">
      <alignment horizontal="right" vertical="top" wrapText="1"/>
    </xf>
    <xf numFmtId="0" fontId="58" fillId="3" borderId="1" xfId="2" applyFont="1" applyFill="1" applyBorder="1" applyAlignment="1">
      <alignment vertical="top" wrapText="1"/>
    </xf>
    <xf numFmtId="3" fontId="23" fillId="5" borderId="1" xfId="21" applyNumberFormat="1" applyFont="1" applyFill="1" applyBorder="1" applyAlignment="1">
      <alignment horizontal="right" vertical="top" wrapText="1"/>
    </xf>
    <xf numFmtId="166" fontId="23" fillId="3" borderId="1" xfId="21" applyNumberFormat="1" applyFill="1" applyBorder="1" applyAlignment="1">
      <alignment horizontal="right" vertical="top" wrapText="1"/>
    </xf>
    <xf numFmtId="3" fontId="60" fillId="3" borderId="1" xfId="2" applyNumberFormat="1" applyFont="1" applyFill="1" applyBorder="1" applyAlignment="1">
      <alignment horizontal="right" vertical="top" wrapText="1"/>
    </xf>
    <xf numFmtId="164" fontId="23" fillId="5" borderId="1" xfId="1" applyFont="1" applyFill="1" applyBorder="1" applyAlignment="1">
      <alignment horizontal="right" vertical="top" wrapText="1"/>
    </xf>
    <xf numFmtId="164" fontId="23" fillId="3" borderId="1" xfId="1" applyFont="1" applyFill="1" applyBorder="1" applyAlignment="1">
      <alignment horizontal="right" vertical="top" wrapText="1"/>
    </xf>
    <xf numFmtId="164" fontId="23" fillId="3" borderId="1" xfId="1" applyNumberFormat="1" applyFont="1" applyFill="1" applyBorder="1" applyAlignment="1">
      <alignment horizontal="right" vertical="top" wrapText="1"/>
    </xf>
    <xf numFmtId="164" fontId="60" fillId="3" borderId="1" xfId="1" applyNumberFormat="1" applyFont="1" applyFill="1" applyBorder="1" applyAlignment="1">
      <alignment horizontal="right" vertical="top" wrapText="1"/>
    </xf>
    <xf numFmtId="164" fontId="23" fillId="16" borderId="1" xfId="1" applyFont="1" applyFill="1" applyBorder="1" applyAlignment="1">
      <alignment horizontal="right" vertical="top" wrapText="1"/>
    </xf>
    <xf numFmtId="3" fontId="60" fillId="3" borderId="19" xfId="2" applyNumberFormat="1" applyFont="1" applyFill="1" applyBorder="1" applyAlignment="1">
      <alignment horizontal="right" vertical="top" wrapText="1"/>
    </xf>
    <xf numFmtId="168" fontId="23" fillId="5" borderId="1" xfId="1" applyNumberFormat="1" applyFont="1" applyFill="1" applyBorder="1" applyAlignment="1">
      <alignment horizontal="right" vertical="top" wrapText="1"/>
    </xf>
    <xf numFmtId="168" fontId="23" fillId="3" borderId="1" xfId="1" applyNumberFormat="1" applyFont="1" applyFill="1" applyBorder="1" applyAlignment="1">
      <alignment horizontal="right" vertical="top" wrapText="1"/>
    </xf>
    <xf numFmtId="168" fontId="60" fillId="3" borderId="1" xfId="1" applyNumberFormat="1" applyFont="1" applyFill="1" applyBorder="1" applyAlignment="1">
      <alignment horizontal="right" vertical="top" wrapText="1"/>
    </xf>
    <xf numFmtId="166" fontId="23" fillId="3" borderId="1" xfId="2" applyNumberFormat="1" applyFill="1" applyBorder="1"/>
    <xf numFmtId="166" fontId="23" fillId="3" borderId="1" xfId="21" applyNumberFormat="1" applyFill="1" applyBorder="1" applyAlignment="1">
      <alignment horizontal="right" vertical="center" wrapText="1"/>
    </xf>
    <xf numFmtId="3" fontId="60" fillId="3" borderId="1" xfId="2" applyNumberFormat="1" applyFont="1" applyFill="1" applyBorder="1" applyAlignment="1">
      <alignment horizontal="right" vertical="center" wrapText="1"/>
    </xf>
    <xf numFmtId="3" fontId="23" fillId="3" borderId="1" xfId="21" applyNumberFormat="1" applyFill="1" applyBorder="1" applyAlignment="1">
      <alignment horizontal="right" vertical="top" wrapText="1"/>
    </xf>
    <xf numFmtId="169" fontId="23" fillId="3" borderId="1" xfId="21" applyNumberFormat="1" applyFill="1" applyBorder="1" applyAlignment="1">
      <alignment horizontal="right" vertical="top" wrapText="1"/>
    </xf>
    <xf numFmtId="169" fontId="60" fillId="3" borderId="1" xfId="2" applyNumberFormat="1" applyFont="1" applyFill="1" applyBorder="1" applyAlignment="1">
      <alignment horizontal="right" vertical="top" wrapText="1"/>
    </xf>
    <xf numFmtId="176" fontId="23" fillId="3" borderId="1" xfId="21" applyNumberFormat="1" applyFill="1" applyBorder="1" applyAlignment="1">
      <alignment horizontal="right" vertical="top" wrapText="1"/>
    </xf>
    <xf numFmtId="166" fontId="23" fillId="3" borderId="1" xfId="21" applyNumberFormat="1" applyFont="1" applyFill="1" applyBorder="1" applyAlignment="1">
      <alignment horizontal="right" vertical="top" wrapText="1"/>
    </xf>
    <xf numFmtId="3" fontId="23" fillId="3" borderId="1" xfId="21" applyNumberFormat="1" applyFont="1" applyFill="1" applyBorder="1" applyAlignment="1">
      <alignment horizontal="right" vertical="top" wrapText="1"/>
    </xf>
    <xf numFmtId="177" fontId="61" fillId="3" borderId="1" xfId="21" applyNumberFormat="1" applyFont="1" applyFill="1" applyBorder="1" applyAlignment="1">
      <alignment horizontal="right" vertical="top" wrapText="1"/>
    </xf>
    <xf numFmtId="164" fontId="61" fillId="3" borderId="1" xfId="1" applyNumberFormat="1" applyFont="1" applyFill="1" applyBorder="1" applyAlignment="1">
      <alignment horizontal="right" vertical="top" wrapText="1"/>
    </xf>
    <xf numFmtId="0" fontId="60" fillId="3" borderId="1" xfId="2" applyFont="1" applyFill="1" applyBorder="1" applyAlignment="1">
      <alignment vertical="top" wrapText="1"/>
    </xf>
    <xf numFmtId="3" fontId="60" fillId="5" borderId="1" xfId="2" applyNumberFormat="1" applyFont="1" applyFill="1" applyBorder="1" applyAlignment="1">
      <alignment horizontal="right" vertical="top" wrapText="1"/>
    </xf>
    <xf numFmtId="0" fontId="60" fillId="3" borderId="7" xfId="2" applyFont="1" applyFill="1" applyBorder="1" applyAlignment="1">
      <alignment horizontal="center" vertical="top" wrapText="1"/>
    </xf>
    <xf numFmtId="168" fontId="60" fillId="3" borderId="1" xfId="1" applyNumberFormat="1" applyFont="1" applyFill="1" applyBorder="1" applyAlignment="1">
      <alignment horizontal="center" vertical="top" wrapText="1"/>
    </xf>
    <xf numFmtId="166" fontId="23" fillId="4" borderId="1" xfId="21" applyNumberFormat="1" applyFont="1" applyFill="1" applyBorder="1" applyAlignment="1">
      <alignment horizontal="right" vertical="top" wrapText="1"/>
    </xf>
    <xf numFmtId="0" fontId="60" fillId="3" borderId="8" xfId="2" applyFont="1" applyFill="1" applyBorder="1" applyAlignment="1">
      <alignment horizontal="center" vertical="top" wrapText="1"/>
    </xf>
    <xf numFmtId="0" fontId="60" fillId="3" borderId="8" xfId="2" applyFont="1" applyFill="1" applyBorder="1" applyAlignment="1">
      <alignment vertical="top" wrapText="1"/>
    </xf>
    <xf numFmtId="3" fontId="23" fillId="3" borderId="8" xfId="21" applyNumberFormat="1" applyFont="1" applyFill="1" applyBorder="1" applyAlignment="1">
      <alignment horizontal="right" vertical="top" wrapText="1"/>
    </xf>
    <xf numFmtId="166" fontId="23" fillId="4" borderId="8" xfId="21" applyNumberFormat="1" applyFont="1" applyFill="1" applyBorder="1" applyAlignment="1">
      <alignment horizontal="right" vertical="top" wrapText="1"/>
    </xf>
    <xf numFmtId="166" fontId="23" fillId="3" borderId="8" xfId="21" applyNumberFormat="1" applyFill="1" applyBorder="1" applyAlignment="1">
      <alignment horizontal="right" vertical="top" wrapText="1"/>
    </xf>
    <xf numFmtId="3" fontId="60" fillId="3" borderId="8" xfId="2" applyNumberFormat="1" applyFont="1" applyFill="1" applyBorder="1" applyAlignment="1">
      <alignment horizontal="right" vertical="top" wrapText="1"/>
    </xf>
    <xf numFmtId="166" fontId="23" fillId="3" borderId="8" xfId="21" applyNumberFormat="1" applyFont="1" applyFill="1" applyBorder="1" applyAlignment="1">
      <alignment horizontal="right" vertical="top" wrapText="1"/>
    </xf>
    <xf numFmtId="169" fontId="23" fillId="3" borderId="8" xfId="21" applyNumberFormat="1" applyFill="1" applyBorder="1" applyAlignment="1">
      <alignment horizontal="right" vertical="top" wrapText="1"/>
    </xf>
    <xf numFmtId="164" fontId="23" fillId="3" borderId="8" xfId="1" applyFont="1" applyFill="1" applyBorder="1" applyAlignment="1">
      <alignment horizontal="right" vertical="top" wrapText="1"/>
    </xf>
    <xf numFmtId="164" fontId="23" fillId="3" borderId="8" xfId="1" applyNumberFormat="1" applyFont="1" applyFill="1" applyBorder="1" applyAlignment="1">
      <alignment horizontal="right" vertical="top" wrapText="1"/>
    </xf>
    <xf numFmtId="164" fontId="60" fillId="3" borderId="8" xfId="1" applyNumberFormat="1" applyFont="1" applyFill="1" applyBorder="1" applyAlignment="1">
      <alignment horizontal="right" vertical="top" wrapText="1"/>
    </xf>
    <xf numFmtId="3" fontId="60" fillId="3" borderId="9" xfId="2" applyNumberFormat="1" applyFont="1" applyFill="1" applyBorder="1" applyAlignment="1">
      <alignment horizontal="right" vertical="top" wrapText="1"/>
    </xf>
    <xf numFmtId="168" fontId="23" fillId="3" borderId="8" xfId="1" applyNumberFormat="1" applyFont="1" applyFill="1" applyBorder="1" applyAlignment="1">
      <alignment horizontal="right" vertical="top" wrapText="1"/>
    </xf>
    <xf numFmtId="168" fontId="60" fillId="3" borderId="8" xfId="1" applyNumberFormat="1" applyFont="1" applyFill="1" applyBorder="1" applyAlignment="1">
      <alignment horizontal="right" vertical="top" wrapText="1"/>
    </xf>
    <xf numFmtId="3" fontId="23" fillId="5" borderId="8" xfId="21" applyNumberFormat="1" applyFont="1" applyFill="1" applyBorder="1" applyAlignment="1">
      <alignment horizontal="right" vertical="top" wrapText="1"/>
    </xf>
    <xf numFmtId="166" fontId="23" fillId="3" borderId="8" xfId="2" applyNumberFormat="1" applyFill="1" applyBorder="1"/>
    <xf numFmtId="0" fontId="23" fillId="3" borderId="1" xfId="2" applyFill="1" applyBorder="1"/>
    <xf numFmtId="3" fontId="57" fillId="3" borderId="1" xfId="2" applyNumberFormat="1" applyFont="1" applyFill="1" applyBorder="1" applyAlignment="1">
      <alignment horizontal="center" vertical="top" wrapText="1"/>
    </xf>
    <xf numFmtId="3" fontId="57" fillId="3" borderId="1" xfId="2" applyNumberFormat="1" applyFont="1" applyFill="1" applyBorder="1" applyAlignment="1">
      <alignment horizontal="center" vertical="center" wrapText="1"/>
    </xf>
    <xf numFmtId="0" fontId="61" fillId="3" borderId="0" xfId="2" applyFont="1" applyFill="1"/>
    <xf numFmtId="0" fontId="57" fillId="3" borderId="0" xfId="2" applyFont="1" applyFill="1" applyBorder="1" applyAlignment="1">
      <alignment horizontal="center" vertical="top" wrapText="1"/>
    </xf>
    <xf numFmtId="0" fontId="57" fillId="3" borderId="0" xfId="2" applyFont="1" applyFill="1" applyBorder="1" applyAlignment="1">
      <alignment vertical="top" wrapText="1"/>
    </xf>
    <xf numFmtId="3" fontId="23" fillId="3" borderId="0" xfId="2" applyNumberFormat="1" applyFill="1"/>
    <xf numFmtId="164" fontId="23" fillId="3" borderId="0" xfId="2" applyNumberFormat="1" applyFill="1"/>
    <xf numFmtId="4" fontId="23" fillId="3" borderId="0" xfId="2" applyNumberFormat="1" applyFill="1"/>
    <xf numFmtId="166" fontId="23" fillId="3" borderId="0" xfId="2" applyNumberFormat="1" applyFill="1"/>
    <xf numFmtId="4" fontId="23" fillId="3" borderId="0" xfId="2" applyNumberFormat="1" applyFill="1" applyAlignment="1">
      <alignment vertical="center" wrapText="1"/>
    </xf>
    <xf numFmtId="3" fontId="60" fillId="3" borderId="1" xfId="2" applyNumberFormat="1" applyFont="1" applyFill="1" applyBorder="1" applyAlignment="1">
      <alignment horizontal="center" vertical="top" wrapText="1"/>
    </xf>
    <xf numFmtId="3" fontId="60" fillId="3" borderId="4" xfId="2" applyNumberFormat="1" applyFont="1" applyFill="1" applyBorder="1" applyAlignment="1">
      <alignment horizontal="center" vertical="top" wrapText="1"/>
    </xf>
    <xf numFmtId="3" fontId="60" fillId="3" borderId="1" xfId="2" applyNumberFormat="1" applyFont="1" applyFill="1" applyBorder="1" applyAlignment="1">
      <alignment horizontal="center" vertical="center" wrapText="1"/>
    </xf>
    <xf numFmtId="3" fontId="60" fillId="3" borderId="4" xfId="2" applyNumberFormat="1" applyFont="1" applyFill="1" applyBorder="1" applyAlignment="1">
      <alignment horizontal="center" vertical="center" wrapText="1"/>
    </xf>
    <xf numFmtId="4" fontId="60" fillId="3" borderId="1" xfId="2" applyNumberFormat="1" applyFont="1" applyFill="1" applyBorder="1" applyAlignment="1">
      <alignment horizontal="center" vertical="top" wrapText="1"/>
    </xf>
    <xf numFmtId="0" fontId="60" fillId="17" borderId="1" xfId="2" applyFont="1" applyFill="1" applyBorder="1" applyAlignment="1">
      <alignment horizontal="center" vertical="top" wrapText="1"/>
    </xf>
    <xf numFmtId="0" fontId="60" fillId="17" borderId="1" xfId="2" applyFont="1" applyFill="1" applyBorder="1" applyAlignment="1">
      <alignment vertical="top" wrapText="1"/>
    </xf>
    <xf numFmtId="3" fontId="57" fillId="17" borderId="1" xfId="2" applyNumberFormat="1" applyFont="1" applyFill="1" applyBorder="1" applyAlignment="1">
      <alignment horizontal="center" vertical="top" wrapText="1"/>
    </xf>
    <xf numFmtId="4" fontId="60" fillId="17" borderId="1" xfId="2" applyNumberFormat="1" applyFont="1" applyFill="1" applyBorder="1" applyAlignment="1">
      <alignment horizontal="center" vertical="top" wrapText="1"/>
    </xf>
    <xf numFmtId="3" fontId="60" fillId="17" borderId="1" xfId="2" applyNumberFormat="1" applyFont="1" applyFill="1" applyBorder="1" applyAlignment="1">
      <alignment horizontal="center" vertical="top" wrapText="1"/>
    </xf>
    <xf numFmtId="3" fontId="23" fillId="17" borderId="1" xfId="21" applyNumberFormat="1" applyFont="1" applyFill="1" applyBorder="1" applyAlignment="1">
      <alignment horizontal="right" vertical="top" wrapText="1"/>
    </xf>
    <xf numFmtId="0" fontId="23" fillId="17" borderId="1" xfId="2" applyFill="1" applyBorder="1"/>
    <xf numFmtId="166" fontId="23" fillId="17" borderId="1" xfId="21" applyNumberFormat="1" applyFill="1" applyBorder="1" applyAlignment="1">
      <alignment horizontal="right" vertical="top" wrapText="1"/>
    </xf>
    <xf numFmtId="3" fontId="60" fillId="17" borderId="4" xfId="2" applyNumberFormat="1" applyFont="1" applyFill="1" applyBorder="1" applyAlignment="1">
      <alignment horizontal="center" vertical="top" wrapText="1"/>
    </xf>
    <xf numFmtId="166" fontId="23" fillId="17" borderId="1" xfId="2" applyNumberFormat="1" applyFill="1" applyBorder="1"/>
    <xf numFmtId="166" fontId="23" fillId="17" borderId="1" xfId="21" applyNumberFormat="1" applyFill="1" applyBorder="1" applyAlignment="1">
      <alignment horizontal="right" vertical="center" wrapText="1"/>
    </xf>
    <xf numFmtId="3" fontId="60" fillId="17" borderId="1" xfId="2" applyNumberFormat="1" applyFont="1" applyFill="1" applyBorder="1" applyAlignment="1">
      <alignment horizontal="center" vertical="center" wrapText="1"/>
    </xf>
    <xf numFmtId="3" fontId="60" fillId="17" borderId="4" xfId="2" applyNumberFormat="1" applyFont="1" applyFill="1" applyBorder="1" applyAlignment="1">
      <alignment horizontal="center" vertical="center" wrapText="1"/>
    </xf>
    <xf numFmtId="3" fontId="57" fillId="3" borderId="0" xfId="2" applyNumberFormat="1" applyFont="1" applyFill="1" applyBorder="1" applyAlignment="1">
      <alignment horizontal="center" vertical="top" wrapText="1"/>
    </xf>
    <xf numFmtId="0" fontId="23" fillId="17" borderId="0" xfId="2" applyFill="1"/>
    <xf numFmtId="0" fontId="60" fillId="10" borderId="1" xfId="2" applyFont="1" applyFill="1" applyBorder="1" applyAlignment="1">
      <alignment horizontal="center" vertical="top" wrapText="1"/>
    </xf>
    <xf numFmtId="0" fontId="60" fillId="10" borderId="1" xfId="2" applyFont="1" applyFill="1" applyBorder="1" applyAlignment="1">
      <alignment vertical="top" wrapText="1"/>
    </xf>
    <xf numFmtId="3" fontId="57" fillId="10" borderId="1" xfId="2" applyNumberFormat="1" applyFont="1" applyFill="1" applyBorder="1" applyAlignment="1">
      <alignment horizontal="center" vertical="top" wrapText="1"/>
    </xf>
    <xf numFmtId="4" fontId="60" fillId="10" borderId="1" xfId="2" applyNumberFormat="1" applyFont="1" applyFill="1" applyBorder="1" applyAlignment="1">
      <alignment horizontal="center" vertical="top" wrapText="1"/>
    </xf>
    <xf numFmtId="3" fontId="60" fillId="10" borderId="1" xfId="2" applyNumberFormat="1" applyFont="1" applyFill="1" applyBorder="1" applyAlignment="1">
      <alignment horizontal="center" vertical="top" wrapText="1"/>
    </xf>
    <xf numFmtId="3" fontId="23" fillId="10" borderId="1" xfId="21" applyNumberFormat="1" applyFont="1" applyFill="1" applyBorder="1" applyAlignment="1">
      <alignment horizontal="right" vertical="top" wrapText="1"/>
    </xf>
    <xf numFmtId="0" fontId="23" fillId="10" borderId="1" xfId="2" applyFill="1" applyBorder="1"/>
    <xf numFmtId="166" fontId="23" fillId="10" borderId="1" xfId="21" applyNumberFormat="1" applyFill="1" applyBorder="1" applyAlignment="1">
      <alignment horizontal="right" vertical="top" wrapText="1"/>
    </xf>
    <xf numFmtId="3" fontId="60" fillId="10" borderId="4" xfId="2" applyNumberFormat="1" applyFont="1" applyFill="1" applyBorder="1" applyAlignment="1">
      <alignment horizontal="center" vertical="top" wrapText="1"/>
    </xf>
    <xf numFmtId="166" fontId="23" fillId="10" borderId="1" xfId="2" applyNumberFormat="1" applyFill="1" applyBorder="1"/>
    <xf numFmtId="166" fontId="23" fillId="10" borderId="1" xfId="21" applyNumberFormat="1" applyFill="1" applyBorder="1" applyAlignment="1">
      <alignment horizontal="right" vertical="center" wrapText="1"/>
    </xf>
    <xf numFmtId="3" fontId="60" fillId="10" borderId="1" xfId="2" applyNumberFormat="1" applyFont="1" applyFill="1" applyBorder="1" applyAlignment="1">
      <alignment horizontal="center" vertical="center" wrapText="1"/>
    </xf>
    <xf numFmtId="3" fontId="60" fillId="10" borderId="4" xfId="2" applyNumberFormat="1" applyFont="1" applyFill="1" applyBorder="1" applyAlignment="1">
      <alignment horizontal="center" vertical="center" wrapText="1"/>
    </xf>
    <xf numFmtId="0" fontId="23" fillId="10" borderId="0" xfId="2" applyFill="1"/>
    <xf numFmtId="4" fontId="60" fillId="4" borderId="1" xfId="2" applyNumberFormat="1" applyFont="1" applyFill="1" applyBorder="1" applyAlignment="1">
      <alignment horizontal="center" vertical="top" wrapText="1"/>
    </xf>
    <xf numFmtId="3" fontId="60" fillId="4" borderId="1" xfId="2" applyNumberFormat="1" applyFont="1" applyFill="1" applyBorder="1" applyAlignment="1">
      <alignment horizontal="center" vertical="top" wrapText="1"/>
    </xf>
    <xf numFmtId="0" fontId="62" fillId="3" borderId="1" xfId="2" applyFont="1" applyFill="1" applyBorder="1" applyAlignment="1">
      <alignment horizontal="left" vertical="top" wrapText="1"/>
    </xf>
    <xf numFmtId="166" fontId="23" fillId="4" borderId="1" xfId="21" applyNumberFormat="1" applyFill="1" applyBorder="1" applyAlignment="1">
      <alignment horizontal="right" vertical="top" wrapText="1"/>
    </xf>
    <xf numFmtId="0" fontId="61" fillId="3" borderId="1" xfId="2" applyFont="1" applyFill="1" applyBorder="1"/>
    <xf numFmtId="3" fontId="61" fillId="3" borderId="1" xfId="2" applyNumberFormat="1" applyFont="1" applyFill="1" applyBorder="1"/>
    <xf numFmtId="4" fontId="57" fillId="3" borderId="1" xfId="2" applyNumberFormat="1" applyFont="1" applyFill="1" applyBorder="1" applyAlignment="1">
      <alignment horizontal="center" vertical="top" wrapText="1"/>
    </xf>
    <xf numFmtId="0" fontId="61" fillId="3" borderId="0" xfId="2" applyFont="1" applyFill="1" applyBorder="1"/>
    <xf numFmtId="4" fontId="57" fillId="3" borderId="0" xfId="2" applyNumberFormat="1" applyFont="1" applyFill="1" applyBorder="1" applyAlignment="1">
      <alignment horizontal="center" vertical="top" wrapText="1"/>
    </xf>
    <xf numFmtId="3" fontId="61" fillId="3" borderId="0" xfId="21" applyNumberFormat="1" applyFont="1" applyFill="1" applyBorder="1" applyAlignment="1">
      <alignment horizontal="right" vertical="top" wrapText="1"/>
    </xf>
    <xf numFmtId="0" fontId="34" fillId="3" borderId="0" xfId="2" applyFont="1" applyFill="1" applyAlignment="1">
      <alignment horizontal="left"/>
    </xf>
    <xf numFmtId="166" fontId="34" fillId="3" borderId="0" xfId="22" applyNumberFormat="1" applyFont="1" applyFill="1" applyAlignment="1">
      <alignment vertical="center"/>
    </xf>
    <xf numFmtId="3" fontId="63" fillId="3" borderId="0" xfId="22" applyNumberFormat="1" applyFont="1" applyFill="1" applyAlignment="1">
      <alignment vertical="center"/>
    </xf>
    <xf numFmtId="4" fontId="64" fillId="3" borderId="0" xfId="2" applyNumberFormat="1" applyFont="1" applyFill="1"/>
    <xf numFmtId="0" fontId="64" fillId="3" borderId="0" xfId="2" applyFont="1" applyFill="1"/>
    <xf numFmtId="0" fontId="65" fillId="3" borderId="0" xfId="2" applyFont="1" applyFill="1"/>
    <xf numFmtId="177" fontId="23" fillId="3" borderId="0" xfId="2" applyNumberFormat="1" applyFill="1"/>
    <xf numFmtId="179" fontId="23" fillId="3" borderId="0" xfId="2" applyNumberFormat="1" applyFill="1"/>
    <xf numFmtId="179" fontId="23" fillId="4" borderId="0" xfId="2" applyNumberFormat="1" applyFill="1"/>
    <xf numFmtId="0" fontId="34" fillId="3" borderId="0" xfId="22" applyFont="1" applyFill="1" applyAlignment="1">
      <alignment vertical="center"/>
    </xf>
    <xf numFmtId="3" fontId="23" fillId="5" borderId="13" xfId="21" applyNumberFormat="1" applyFont="1" applyFill="1" applyBorder="1" applyAlignment="1">
      <alignment horizontal="right" vertical="top" wrapText="1"/>
    </xf>
    <xf numFmtId="3" fontId="23" fillId="5" borderId="33" xfId="21" applyNumberFormat="1" applyFont="1" applyFill="1" applyBorder="1" applyAlignment="1">
      <alignment horizontal="right" vertical="top" wrapText="1"/>
    </xf>
    <xf numFmtId="3" fontId="23" fillId="5" borderId="7" xfId="21" applyNumberFormat="1" applyFont="1" applyFill="1" applyBorder="1" applyAlignment="1">
      <alignment horizontal="right" vertical="top" wrapText="1"/>
    </xf>
    <xf numFmtId="3" fontId="23" fillId="3" borderId="7" xfId="21" applyNumberFormat="1" applyFont="1" applyFill="1" applyBorder="1" applyAlignment="1">
      <alignment horizontal="right" vertical="top" wrapText="1"/>
    </xf>
    <xf numFmtId="3" fontId="60" fillId="3" borderId="45" xfId="2" applyNumberFormat="1" applyFont="1" applyFill="1" applyBorder="1" applyAlignment="1">
      <alignment horizontal="right" vertical="top" wrapText="1"/>
    </xf>
    <xf numFmtId="3" fontId="23" fillId="17" borderId="13" xfId="21" applyNumberFormat="1" applyFont="1" applyFill="1" applyBorder="1" applyAlignment="1">
      <alignment horizontal="right" vertical="top" wrapText="1"/>
    </xf>
    <xf numFmtId="3" fontId="23" fillId="10" borderId="13" xfId="21" applyNumberFormat="1" applyFont="1" applyFill="1" applyBorder="1" applyAlignment="1">
      <alignment horizontal="right" vertical="top" wrapText="1"/>
    </xf>
    <xf numFmtId="3" fontId="60" fillId="3" borderId="19" xfId="2" applyNumberFormat="1" applyFont="1" applyFill="1" applyBorder="1" applyAlignment="1">
      <alignment horizontal="center" vertical="top" wrapText="1"/>
    </xf>
    <xf numFmtId="3" fontId="23" fillId="17" borderId="7" xfId="21" applyNumberFormat="1" applyFont="1" applyFill="1" applyBorder="1" applyAlignment="1">
      <alignment horizontal="right" vertical="top" wrapText="1"/>
    </xf>
    <xf numFmtId="3" fontId="60" fillId="17" borderId="19" xfId="2" applyNumberFormat="1" applyFont="1" applyFill="1" applyBorder="1" applyAlignment="1">
      <alignment horizontal="center" vertical="top" wrapText="1"/>
    </xf>
    <xf numFmtId="3" fontId="23" fillId="10" borderId="7" xfId="21" applyNumberFormat="1" applyFont="1" applyFill="1" applyBorder="1" applyAlignment="1">
      <alignment horizontal="right" vertical="top" wrapText="1"/>
    </xf>
    <xf numFmtId="3" fontId="60" fillId="10" borderId="19" xfId="2" applyNumberFormat="1" applyFont="1" applyFill="1" applyBorder="1" applyAlignment="1">
      <alignment horizontal="center" vertical="top" wrapText="1"/>
    </xf>
    <xf numFmtId="3" fontId="57" fillId="3" borderId="7" xfId="2" applyNumberFormat="1" applyFont="1" applyFill="1" applyBorder="1" applyAlignment="1">
      <alignment horizontal="center" vertical="top" wrapText="1"/>
    </xf>
    <xf numFmtId="3" fontId="57" fillId="3" borderId="19" xfId="2" applyNumberFormat="1" applyFont="1" applyFill="1" applyBorder="1" applyAlignment="1">
      <alignment horizontal="center" vertical="top" wrapText="1"/>
    </xf>
    <xf numFmtId="3" fontId="23" fillId="10" borderId="1" xfId="21" applyNumberFormat="1" applyFill="1" applyBorder="1" applyAlignment="1">
      <alignment horizontal="right" vertical="top" wrapText="1"/>
    </xf>
    <xf numFmtId="3" fontId="60" fillId="10" borderId="19" xfId="2" applyNumberFormat="1" applyFont="1" applyFill="1" applyBorder="1" applyAlignment="1">
      <alignment horizontal="right" vertical="top" wrapText="1"/>
    </xf>
    <xf numFmtId="4" fontId="32" fillId="19" borderId="4" xfId="22" applyNumberFormat="1" applyFont="1" applyFill="1" applyBorder="1" applyAlignment="1">
      <alignment horizontal="center" vertical="center" wrapText="1"/>
    </xf>
    <xf numFmtId="4" fontId="31" fillId="19" borderId="1" xfId="22" applyNumberFormat="1" applyFont="1" applyFill="1" applyBorder="1" applyAlignment="1">
      <alignment horizontal="center" vertical="center" wrapText="1"/>
    </xf>
    <xf numFmtId="3" fontId="23" fillId="20" borderId="1" xfId="21" applyNumberFormat="1" applyFont="1" applyFill="1" applyBorder="1" applyAlignment="1">
      <alignment horizontal="right" vertical="top" wrapText="1"/>
    </xf>
    <xf numFmtId="3" fontId="23" fillId="17" borderId="1" xfId="21" applyNumberFormat="1" applyFont="1" applyFill="1" applyBorder="1" applyAlignment="1">
      <alignment horizontal="right" vertical="center" wrapText="1"/>
    </xf>
    <xf numFmtId="166" fontId="23" fillId="20" borderId="1" xfId="21" applyNumberFormat="1" applyFill="1" applyBorder="1" applyAlignment="1">
      <alignment horizontal="right" vertical="top" wrapText="1"/>
    </xf>
    <xf numFmtId="166" fontId="23" fillId="19" borderId="1" xfId="21" applyNumberFormat="1" applyFill="1" applyBorder="1" applyAlignment="1">
      <alignment horizontal="right" vertical="top" wrapText="1"/>
    </xf>
    <xf numFmtId="0" fontId="55" fillId="3" borderId="0" xfId="0" applyFont="1" applyFill="1"/>
    <xf numFmtId="0" fontId="37" fillId="3" borderId="0" xfId="22" applyFont="1" applyFill="1" applyAlignment="1">
      <alignment horizontal="center" vertical="center" wrapText="1"/>
    </xf>
    <xf numFmtId="0" fontId="50" fillId="3" borderId="0" xfId="0" applyFont="1" applyFill="1" applyAlignment="1">
      <alignment vertical="center" wrapText="1"/>
    </xf>
    <xf numFmtId="0" fontId="56" fillId="3" borderId="0" xfId="0" applyFont="1" applyFill="1" applyAlignment="1">
      <alignment horizontal="left" vertical="center"/>
    </xf>
    <xf numFmtId="0" fontId="33" fillId="3" borderId="0" xfId="0" applyFont="1" applyFill="1" applyAlignment="1">
      <alignment horizontal="left" vertical="center" wrapText="1"/>
    </xf>
    <xf numFmtId="3" fontId="57" fillId="3" borderId="13" xfId="2" applyNumberFormat="1" applyFont="1" applyFill="1" applyBorder="1" applyAlignment="1">
      <alignment horizontal="center" vertical="top" wrapText="1"/>
    </xf>
    <xf numFmtId="165" fontId="23" fillId="3" borderId="0" xfId="1" applyNumberFormat="1" applyFont="1" applyFill="1"/>
    <xf numFmtId="0" fontId="59" fillId="2" borderId="1" xfId="2" applyFont="1" applyFill="1" applyBorder="1" applyAlignment="1">
      <alignment horizontal="center" vertical="center" wrapText="1"/>
    </xf>
    <xf numFmtId="165" fontId="59" fillId="3" borderId="1" xfId="1" applyNumberFormat="1" applyFont="1" applyFill="1" applyBorder="1" applyAlignment="1">
      <alignment horizontal="center" vertical="center" wrapText="1"/>
    </xf>
    <xf numFmtId="3" fontId="23" fillId="3" borderId="12" xfId="21" applyNumberFormat="1" applyFont="1" applyFill="1" applyBorder="1" applyAlignment="1">
      <alignment horizontal="right" vertical="top" wrapText="1"/>
    </xf>
    <xf numFmtId="165" fontId="23" fillId="3" borderId="1" xfId="1" applyNumberFormat="1" applyFont="1" applyFill="1" applyBorder="1"/>
    <xf numFmtId="3" fontId="60" fillId="3" borderId="13" xfId="2" applyNumberFormat="1" applyFont="1" applyFill="1" applyBorder="1" applyAlignment="1">
      <alignment horizontal="right" vertical="top" wrapText="1"/>
    </xf>
    <xf numFmtId="171" fontId="23" fillId="5" borderId="1" xfId="21" applyNumberFormat="1" applyFont="1" applyFill="1" applyBorder="1" applyAlignment="1">
      <alignment horizontal="right" vertical="top" wrapText="1"/>
    </xf>
    <xf numFmtId="4" fontId="23" fillId="5" borderId="1" xfId="21" applyNumberFormat="1" applyFont="1" applyFill="1" applyBorder="1" applyAlignment="1">
      <alignment horizontal="right" vertical="top" wrapText="1"/>
    </xf>
    <xf numFmtId="3" fontId="23" fillId="5" borderId="12" xfId="21" applyNumberFormat="1" applyFont="1" applyFill="1" applyBorder="1" applyAlignment="1">
      <alignment horizontal="right" vertical="top" wrapText="1"/>
    </xf>
    <xf numFmtId="3" fontId="23" fillId="4" borderId="1" xfId="21" applyNumberFormat="1" applyFont="1" applyFill="1" applyBorder="1" applyAlignment="1">
      <alignment horizontal="right" vertical="top" wrapText="1"/>
    </xf>
    <xf numFmtId="3" fontId="60" fillId="4" borderId="1" xfId="2" applyNumberFormat="1" applyFont="1" applyFill="1" applyBorder="1" applyAlignment="1">
      <alignment horizontal="right" vertical="top" wrapText="1"/>
    </xf>
    <xf numFmtId="3" fontId="23" fillId="0" borderId="1" xfId="21" applyNumberFormat="1" applyFont="1" applyFill="1" applyBorder="1" applyAlignment="1">
      <alignment horizontal="right" vertical="top" wrapText="1"/>
    </xf>
    <xf numFmtId="3" fontId="60" fillId="0" borderId="1" xfId="2" applyNumberFormat="1" applyFont="1" applyFill="1" applyBorder="1" applyAlignment="1">
      <alignment horizontal="right" vertical="top" wrapText="1"/>
    </xf>
    <xf numFmtId="166" fontId="23" fillId="0" borderId="1" xfId="21" applyNumberFormat="1" applyFill="1" applyBorder="1" applyAlignment="1">
      <alignment horizontal="right" vertical="top" wrapText="1"/>
    </xf>
    <xf numFmtId="4" fontId="23" fillId="4" borderId="1" xfId="21" applyNumberFormat="1" applyFont="1" applyFill="1" applyBorder="1" applyAlignment="1">
      <alignment horizontal="right" vertical="top" wrapText="1"/>
    </xf>
    <xf numFmtId="4" fontId="23" fillId="0" borderId="1" xfId="21" applyNumberFormat="1" applyFont="1" applyFill="1" applyBorder="1" applyAlignment="1">
      <alignment horizontal="right" vertical="top" wrapText="1"/>
    </xf>
    <xf numFmtId="4" fontId="23" fillId="3" borderId="1" xfId="21" applyNumberFormat="1" applyFont="1" applyFill="1" applyBorder="1" applyAlignment="1">
      <alignment horizontal="right" vertical="top" wrapText="1"/>
    </xf>
    <xf numFmtId="166" fontId="23" fillId="3" borderId="8" xfId="21" applyNumberFormat="1" applyFill="1" applyBorder="1" applyAlignment="1">
      <alignment horizontal="right" vertical="center" wrapText="1"/>
    </xf>
    <xf numFmtId="3" fontId="60" fillId="3" borderId="8" xfId="2" applyNumberFormat="1" applyFont="1" applyFill="1" applyBorder="1" applyAlignment="1">
      <alignment horizontal="right" vertical="center" wrapText="1"/>
    </xf>
    <xf numFmtId="169" fontId="23" fillId="3" borderId="8" xfId="2" applyNumberFormat="1" applyFill="1" applyBorder="1"/>
    <xf numFmtId="0" fontId="23" fillId="3" borderId="8" xfId="2" applyFill="1" applyBorder="1"/>
    <xf numFmtId="3" fontId="23" fillId="3" borderId="20" xfId="21" applyNumberFormat="1" applyFont="1" applyFill="1" applyBorder="1" applyAlignment="1">
      <alignment horizontal="right" vertical="top" wrapText="1"/>
    </xf>
    <xf numFmtId="4" fontId="23" fillId="3" borderId="8" xfId="21" applyNumberFormat="1" applyFont="1" applyFill="1" applyBorder="1" applyAlignment="1">
      <alignment horizontal="right" vertical="top" wrapText="1"/>
    </xf>
    <xf numFmtId="3" fontId="23" fillId="5" borderId="31" xfId="21" applyNumberFormat="1" applyFont="1" applyFill="1" applyBorder="1" applyAlignment="1">
      <alignment horizontal="right" vertical="top" wrapText="1"/>
    </xf>
    <xf numFmtId="165" fontId="23" fillId="3" borderId="8" xfId="1" applyNumberFormat="1" applyFont="1" applyFill="1" applyBorder="1"/>
    <xf numFmtId="0" fontId="57" fillId="3" borderId="26" xfId="2" applyFont="1" applyFill="1" applyBorder="1" applyAlignment="1">
      <alignment horizontal="center" vertical="top" wrapText="1"/>
    </xf>
    <xf numFmtId="0" fontId="57" fillId="3" borderId="27" xfId="2" applyFont="1" applyFill="1" applyBorder="1" applyAlignment="1">
      <alignment horizontal="center" vertical="top" wrapText="1"/>
    </xf>
    <xf numFmtId="0" fontId="57" fillId="3" borderId="27" xfId="2" applyFont="1" applyFill="1" applyBorder="1" applyAlignment="1">
      <alignment vertical="top" wrapText="1"/>
    </xf>
    <xf numFmtId="3" fontId="57" fillId="5" borderId="27" xfId="2" applyNumberFormat="1" applyFont="1" applyFill="1" applyBorder="1" applyAlignment="1">
      <alignment horizontal="center" vertical="top" wrapText="1"/>
    </xf>
    <xf numFmtId="3" fontId="57" fillId="3" borderId="27" xfId="2" applyNumberFormat="1" applyFont="1" applyFill="1" applyBorder="1" applyAlignment="1">
      <alignment horizontal="center" vertical="top" wrapText="1"/>
    </xf>
    <xf numFmtId="3" fontId="61" fillId="5" borderId="27" xfId="21" applyNumberFormat="1" applyFont="1" applyFill="1" applyBorder="1" applyAlignment="1">
      <alignment horizontal="right" vertical="top" wrapText="1"/>
    </xf>
    <xf numFmtId="164" fontId="61" fillId="5" borderId="27" xfId="1" applyFont="1" applyFill="1" applyBorder="1" applyAlignment="1">
      <alignment horizontal="right" vertical="top" wrapText="1"/>
    </xf>
    <xf numFmtId="164" fontId="57" fillId="3" borderId="27" xfId="1" applyFont="1" applyFill="1" applyBorder="1" applyAlignment="1">
      <alignment horizontal="center" vertical="top" wrapText="1"/>
    </xf>
    <xf numFmtId="164" fontId="61" fillId="16" borderId="27" xfId="1" applyFont="1" applyFill="1" applyBorder="1" applyAlignment="1">
      <alignment horizontal="right" vertical="top" wrapText="1"/>
    </xf>
    <xf numFmtId="168" fontId="61" fillId="5" borderId="27" xfId="1" applyNumberFormat="1" applyFont="1" applyFill="1" applyBorder="1" applyAlignment="1">
      <alignment horizontal="right" vertical="top" wrapText="1"/>
    </xf>
    <xf numFmtId="168" fontId="57" fillId="3" borderId="27" xfId="1" applyNumberFormat="1" applyFont="1" applyFill="1" applyBorder="1" applyAlignment="1">
      <alignment horizontal="center" vertical="top" wrapText="1"/>
    </xf>
    <xf numFmtId="172" fontId="61" fillId="5" borderId="27" xfId="21" applyNumberFormat="1" applyFont="1" applyFill="1" applyBorder="1" applyAlignment="1">
      <alignment horizontal="right" vertical="top" wrapText="1"/>
    </xf>
    <xf numFmtId="4" fontId="61" fillId="5" borderId="27" xfId="21" applyNumberFormat="1" applyFont="1" applyFill="1" applyBorder="1" applyAlignment="1">
      <alignment horizontal="right" vertical="top" wrapText="1"/>
    </xf>
    <xf numFmtId="166" fontId="61" fillId="3" borderId="27" xfId="2" applyNumberFormat="1" applyFont="1" applyFill="1" applyBorder="1"/>
    <xf numFmtId="3" fontId="57" fillId="3" borderId="27" xfId="2" applyNumberFormat="1" applyFont="1" applyFill="1" applyBorder="1" applyAlignment="1">
      <alignment horizontal="center" vertical="center" wrapText="1"/>
    </xf>
    <xf numFmtId="172" fontId="57" fillId="3" borderId="27" xfId="2" applyNumberFormat="1" applyFont="1" applyFill="1" applyBorder="1" applyAlignment="1">
      <alignment horizontal="center" vertical="top" wrapText="1"/>
    </xf>
    <xf numFmtId="3" fontId="57" fillId="3" borderId="42" xfId="2" applyNumberFormat="1" applyFont="1" applyFill="1" applyBorder="1" applyAlignment="1">
      <alignment horizontal="center" vertical="top" wrapText="1"/>
    </xf>
    <xf numFmtId="3" fontId="57" fillId="3" borderId="26" xfId="2" applyNumberFormat="1" applyFont="1" applyFill="1" applyBorder="1" applyAlignment="1">
      <alignment horizontal="center" vertical="top" wrapText="1"/>
    </xf>
    <xf numFmtId="4" fontId="57" fillId="3" borderId="27" xfId="2" applyNumberFormat="1" applyFont="1" applyFill="1" applyBorder="1" applyAlignment="1">
      <alignment horizontal="center" vertical="top" wrapText="1"/>
    </xf>
    <xf numFmtId="172" fontId="57" fillId="3" borderId="28" xfId="2" applyNumberFormat="1" applyFont="1" applyFill="1" applyBorder="1" applyAlignment="1">
      <alignment horizontal="center" vertical="top" wrapText="1"/>
    </xf>
    <xf numFmtId="4" fontId="57" fillId="3" borderId="60" xfId="2" applyNumberFormat="1" applyFont="1" applyFill="1" applyBorder="1" applyAlignment="1">
      <alignment horizontal="center" vertical="top" wrapText="1"/>
    </xf>
    <xf numFmtId="175" fontId="57" fillId="3" borderId="27" xfId="2" applyNumberFormat="1" applyFont="1" applyFill="1" applyBorder="1" applyAlignment="1">
      <alignment horizontal="center" vertical="top" wrapText="1"/>
    </xf>
    <xf numFmtId="4" fontId="57" fillId="3" borderId="50" xfId="2" applyNumberFormat="1" applyFont="1" applyFill="1" applyBorder="1" applyAlignment="1">
      <alignment horizontal="center" vertical="top" wrapText="1"/>
    </xf>
    <xf numFmtId="165" fontId="57" fillId="3" borderId="27" xfId="1" applyNumberFormat="1" applyFont="1" applyFill="1" applyBorder="1" applyAlignment="1">
      <alignment horizontal="center" vertical="top" wrapText="1"/>
    </xf>
    <xf numFmtId="0" fontId="61" fillId="3" borderId="50" xfId="2" applyFont="1" applyFill="1" applyBorder="1"/>
    <xf numFmtId="3" fontId="23" fillId="3" borderId="0" xfId="2" applyNumberFormat="1" applyFill="1" applyBorder="1"/>
    <xf numFmtId="0" fontId="23" fillId="3" borderId="0" xfId="2" applyFill="1" applyBorder="1"/>
    <xf numFmtId="170" fontId="23" fillId="3" borderId="0" xfId="2" applyNumberFormat="1" applyFill="1" applyBorder="1"/>
    <xf numFmtId="164" fontId="23" fillId="3" borderId="0" xfId="1" applyFont="1" applyFill="1" applyBorder="1"/>
    <xf numFmtId="164" fontId="23" fillId="3" borderId="0" xfId="2" applyNumberFormat="1" applyFill="1" applyBorder="1"/>
    <xf numFmtId="178" fontId="23" fillId="3" borderId="0" xfId="2" applyNumberFormat="1" applyFill="1" applyBorder="1"/>
    <xf numFmtId="4" fontId="23" fillId="3" borderId="0" xfId="2" applyNumberFormat="1" applyFill="1" applyBorder="1"/>
    <xf numFmtId="166" fontId="23" fillId="3" borderId="0" xfId="2" applyNumberFormat="1" applyFill="1" applyBorder="1"/>
    <xf numFmtId="4" fontId="23" fillId="3" borderId="0" xfId="2" applyNumberFormat="1" applyFill="1" applyBorder="1" applyAlignment="1">
      <alignment vertical="center" wrapText="1"/>
    </xf>
    <xf numFmtId="0" fontId="23" fillId="3" borderId="0" xfId="2" applyFill="1" applyBorder="1" applyAlignment="1">
      <alignment vertical="center" wrapText="1"/>
    </xf>
    <xf numFmtId="181" fontId="23" fillId="3" borderId="0" xfId="2" applyNumberFormat="1" applyFill="1" applyBorder="1"/>
    <xf numFmtId="172" fontId="23" fillId="3" borderId="0" xfId="2" applyNumberFormat="1" applyFill="1" applyBorder="1"/>
    <xf numFmtId="4" fontId="65" fillId="3" borderId="0" xfId="2" applyNumberFormat="1" applyFont="1" applyFill="1" applyBorder="1"/>
    <xf numFmtId="4" fontId="68" fillId="3" borderId="0" xfId="2" applyNumberFormat="1" applyFont="1" applyFill="1" applyBorder="1"/>
    <xf numFmtId="3" fontId="23" fillId="20" borderId="0" xfId="2" applyNumberFormat="1" applyFill="1" applyBorder="1"/>
    <xf numFmtId="165" fontId="23" fillId="3" borderId="0" xfId="1" applyNumberFormat="1" applyFont="1" applyFill="1" applyBorder="1"/>
    <xf numFmtId="166" fontId="23" fillId="3" borderId="0" xfId="2" applyNumberFormat="1" applyFill="1" applyBorder="1" applyAlignment="1">
      <alignment vertical="center" wrapText="1"/>
    </xf>
    <xf numFmtId="3" fontId="65" fillId="3" borderId="0" xfId="2" applyNumberFormat="1" applyFont="1" applyFill="1" applyBorder="1"/>
    <xf numFmtId="0" fontId="23" fillId="3" borderId="40" xfId="2" applyFill="1" applyBorder="1"/>
    <xf numFmtId="0" fontId="59" fillId="3" borderId="14" xfId="2" applyFont="1" applyFill="1" applyBorder="1" applyAlignment="1">
      <alignment horizontal="center" vertical="center" wrapText="1"/>
    </xf>
    <xf numFmtId="0" fontId="59" fillId="3" borderId="14" xfId="2" applyFont="1" applyFill="1" applyBorder="1" applyAlignment="1">
      <alignment horizontal="center" vertical="top" wrapText="1"/>
    </xf>
    <xf numFmtId="0" fontId="59" fillId="16" borderId="14" xfId="2" applyFont="1" applyFill="1" applyBorder="1" applyAlignment="1">
      <alignment horizontal="center" vertical="center" wrapText="1"/>
    </xf>
    <xf numFmtId="0" fontId="59" fillId="16" borderId="14" xfId="2" applyFont="1" applyFill="1" applyBorder="1" applyAlignment="1">
      <alignment horizontal="center" vertical="top" wrapText="1"/>
    </xf>
    <xf numFmtId="0" fontId="59" fillId="4" borderId="14" xfId="2" applyFont="1" applyFill="1" applyBorder="1" applyAlignment="1">
      <alignment horizontal="center" vertical="center" wrapText="1"/>
    </xf>
    <xf numFmtId="0" fontId="59" fillId="4" borderId="14" xfId="2" applyFont="1" applyFill="1" applyBorder="1" applyAlignment="1">
      <alignment horizontal="center" vertical="top" wrapText="1"/>
    </xf>
    <xf numFmtId="0" fontId="59" fillId="6" borderId="14" xfId="2" applyFont="1" applyFill="1" applyBorder="1" applyAlignment="1">
      <alignment horizontal="center" vertical="center" wrapText="1"/>
    </xf>
    <xf numFmtId="0" fontId="59" fillId="6" borderId="14" xfId="2" applyFont="1" applyFill="1" applyBorder="1" applyAlignment="1">
      <alignment horizontal="center" vertical="top" wrapText="1"/>
    </xf>
    <xf numFmtId="0" fontId="57" fillId="3" borderId="49" xfId="2" applyFont="1" applyFill="1" applyBorder="1" applyAlignment="1">
      <alignment horizontal="center" vertical="top" wrapText="1"/>
    </xf>
    <xf numFmtId="0" fontId="59" fillId="2" borderId="14" xfId="2" applyFont="1" applyFill="1" applyBorder="1" applyAlignment="1">
      <alignment horizontal="center" vertical="center" wrapText="1"/>
    </xf>
    <xf numFmtId="0" fontId="59" fillId="2" borderId="14" xfId="2" applyFont="1" applyFill="1" applyBorder="1" applyAlignment="1">
      <alignment horizontal="center" vertical="top" wrapText="1"/>
    </xf>
    <xf numFmtId="0" fontId="57" fillId="2" borderId="14" xfId="2" applyFont="1" applyFill="1" applyBorder="1" applyAlignment="1">
      <alignment horizontal="center" vertical="top" wrapText="1"/>
    </xf>
    <xf numFmtId="165" fontId="59" fillId="3" borderId="14" xfId="1" applyNumberFormat="1" applyFont="1" applyFill="1" applyBorder="1" applyAlignment="1">
      <alignment horizontal="center" vertical="center" wrapText="1"/>
    </xf>
    <xf numFmtId="165" fontId="59" fillId="3" borderId="14" xfId="1" applyNumberFormat="1" applyFont="1" applyFill="1" applyBorder="1" applyAlignment="1">
      <alignment horizontal="center" vertical="top" wrapText="1"/>
    </xf>
    <xf numFmtId="0" fontId="23" fillId="3" borderId="44" xfId="2" applyFill="1" applyBorder="1"/>
    <xf numFmtId="0" fontId="60" fillId="3" borderId="10" xfId="2" applyFont="1" applyFill="1" applyBorder="1" applyAlignment="1">
      <alignment horizontal="center" vertical="top" wrapText="1"/>
    </xf>
    <xf numFmtId="0" fontId="60" fillId="3" borderId="10" xfId="2" applyFont="1" applyFill="1" applyBorder="1" applyAlignment="1">
      <alignment vertical="top" wrapText="1"/>
    </xf>
    <xf numFmtId="3" fontId="60" fillId="3" borderId="10" xfId="2" applyNumberFormat="1" applyFont="1" applyFill="1" applyBorder="1" applyAlignment="1">
      <alignment horizontal="center" vertical="top" wrapText="1"/>
    </xf>
    <xf numFmtId="3" fontId="23" fillId="5" borderId="10" xfId="21" applyNumberFormat="1" applyFont="1" applyFill="1" applyBorder="1" applyAlignment="1">
      <alignment horizontal="right" vertical="top" wrapText="1"/>
    </xf>
    <xf numFmtId="0" fontId="23" fillId="3" borderId="10" xfId="2" applyFill="1" applyBorder="1"/>
    <xf numFmtId="166" fontId="23" fillId="3" borderId="10" xfId="21" applyNumberFormat="1" applyFill="1" applyBorder="1" applyAlignment="1">
      <alignment horizontal="right" vertical="top" wrapText="1"/>
    </xf>
    <xf numFmtId="3" fontId="60" fillId="3" borderId="11" xfId="2" applyNumberFormat="1" applyFont="1" applyFill="1" applyBorder="1" applyAlignment="1">
      <alignment horizontal="center" vertical="top" wrapText="1"/>
    </xf>
    <xf numFmtId="3" fontId="23" fillId="3" borderId="10" xfId="21" applyNumberFormat="1" applyFont="1" applyFill="1" applyBorder="1" applyAlignment="1">
      <alignment horizontal="right" vertical="top" wrapText="1"/>
    </xf>
    <xf numFmtId="166" fontId="23" fillId="3" borderId="10" xfId="2" applyNumberFormat="1" applyFill="1" applyBorder="1"/>
    <xf numFmtId="166" fontId="23" fillId="3" borderId="10" xfId="21" applyNumberFormat="1" applyFill="1" applyBorder="1" applyAlignment="1">
      <alignment horizontal="right" vertical="center" wrapText="1"/>
    </xf>
    <xf numFmtId="3" fontId="60" fillId="3" borderId="10" xfId="2" applyNumberFormat="1" applyFont="1" applyFill="1" applyBorder="1" applyAlignment="1">
      <alignment horizontal="center" vertical="center" wrapText="1"/>
    </xf>
    <xf numFmtId="3" fontId="60" fillId="3" borderId="11" xfId="2" applyNumberFormat="1" applyFont="1" applyFill="1" applyBorder="1" applyAlignment="1">
      <alignment horizontal="center" vertical="center" wrapText="1"/>
    </xf>
    <xf numFmtId="3" fontId="23" fillId="5" borderId="18" xfId="21" applyNumberFormat="1" applyFont="1" applyFill="1" applyBorder="1" applyAlignment="1">
      <alignment horizontal="right" vertical="top" wrapText="1"/>
    </xf>
    <xf numFmtId="3" fontId="60" fillId="3" borderId="24" xfId="2" applyNumberFormat="1" applyFont="1" applyFill="1" applyBorder="1" applyAlignment="1">
      <alignment horizontal="center" vertical="top" wrapText="1"/>
    </xf>
    <xf numFmtId="3" fontId="23" fillId="5" borderId="6" xfId="21" applyNumberFormat="1" applyFont="1" applyFill="1" applyBorder="1" applyAlignment="1">
      <alignment horizontal="right" vertical="top" wrapText="1"/>
    </xf>
    <xf numFmtId="3" fontId="23" fillId="5" borderId="5" xfId="21" applyNumberFormat="1" applyFont="1" applyFill="1" applyBorder="1" applyAlignment="1">
      <alignment horizontal="right" vertical="top" wrapText="1"/>
    </xf>
    <xf numFmtId="165" fontId="23" fillId="3" borderId="10" xfId="1" applyNumberFormat="1" applyFont="1" applyFill="1" applyBorder="1"/>
    <xf numFmtId="3" fontId="23" fillId="17" borderId="12" xfId="21" applyNumberFormat="1" applyFont="1" applyFill="1" applyBorder="1" applyAlignment="1">
      <alignment horizontal="right" vertical="top" wrapText="1"/>
    </xf>
    <xf numFmtId="3" fontId="23" fillId="10" borderId="12" xfId="21" applyNumberFormat="1" applyFont="1" applyFill="1" applyBorder="1" applyAlignment="1">
      <alignment horizontal="right" vertical="top" wrapText="1"/>
    </xf>
    <xf numFmtId="3" fontId="23" fillId="5" borderId="12" xfId="21" applyNumberFormat="1" applyFont="1" applyFill="1" applyBorder="1" applyAlignment="1">
      <alignment horizontal="right" vertical="center" wrapText="1"/>
    </xf>
    <xf numFmtId="4" fontId="23" fillId="4" borderId="1" xfId="2" applyNumberFormat="1" applyFill="1" applyBorder="1" applyAlignment="1">
      <alignment vertical="center"/>
    </xf>
    <xf numFmtId="3" fontId="57" fillId="5" borderId="1" xfId="2" applyNumberFormat="1" applyFont="1" applyFill="1" applyBorder="1" applyAlignment="1">
      <alignment horizontal="center" vertical="center" wrapText="1"/>
    </xf>
    <xf numFmtId="3" fontId="57" fillId="3" borderId="12" xfId="2" applyNumberFormat="1" applyFont="1" applyFill="1" applyBorder="1" applyAlignment="1">
      <alignment horizontal="center" vertical="top" wrapText="1"/>
    </xf>
    <xf numFmtId="3" fontId="57" fillId="18" borderId="1" xfId="2" applyNumberFormat="1" applyFont="1" applyFill="1" applyBorder="1" applyAlignment="1">
      <alignment horizontal="center" vertical="top" wrapText="1"/>
    </xf>
    <xf numFmtId="0" fontId="61" fillId="18" borderId="0" xfId="2" applyFont="1" applyFill="1"/>
    <xf numFmtId="0" fontId="61" fillId="18" borderId="1" xfId="2" applyFont="1" applyFill="1" applyBorder="1"/>
    <xf numFmtId="4" fontId="57" fillId="18" borderId="1" xfId="2" applyNumberFormat="1" applyFont="1" applyFill="1" applyBorder="1" applyAlignment="1">
      <alignment horizontal="center" vertical="top" wrapText="1"/>
    </xf>
    <xf numFmtId="3" fontId="61" fillId="18" borderId="1" xfId="21" applyNumberFormat="1" applyFont="1" applyFill="1" applyBorder="1" applyAlignment="1">
      <alignment horizontal="right" vertical="top" wrapText="1"/>
    </xf>
    <xf numFmtId="3" fontId="57" fillId="18" borderId="1" xfId="2" applyNumberFormat="1" applyFont="1" applyFill="1" applyBorder="1" applyAlignment="1">
      <alignment horizontal="center" vertical="center" wrapText="1"/>
    </xf>
    <xf numFmtId="3" fontId="57" fillId="18" borderId="4" xfId="2" applyNumberFormat="1" applyFont="1" applyFill="1" applyBorder="1" applyAlignment="1">
      <alignment horizontal="center" vertical="center" wrapText="1"/>
    </xf>
    <xf numFmtId="3" fontId="61" fillId="18" borderId="36" xfId="21" applyNumberFormat="1" applyFont="1" applyFill="1" applyBorder="1" applyAlignment="1">
      <alignment horizontal="right" vertical="top" wrapText="1"/>
    </xf>
    <xf numFmtId="3" fontId="57" fillId="18" borderId="14" xfId="2" applyNumberFormat="1" applyFont="1" applyFill="1" applyBorder="1" applyAlignment="1">
      <alignment horizontal="center" vertical="top" wrapText="1"/>
    </xf>
    <xf numFmtId="3" fontId="57" fillId="18" borderId="37" xfId="2" applyNumberFormat="1" applyFont="1" applyFill="1" applyBorder="1" applyAlignment="1">
      <alignment horizontal="center" vertical="top" wrapText="1"/>
    </xf>
    <xf numFmtId="3" fontId="57" fillId="18" borderId="12" xfId="2" applyNumberFormat="1" applyFont="1" applyFill="1" applyBorder="1" applyAlignment="1">
      <alignment horizontal="center" vertical="top" wrapText="1"/>
    </xf>
    <xf numFmtId="166" fontId="23" fillId="18" borderId="1" xfId="2" applyNumberFormat="1" applyFill="1" applyBorder="1"/>
    <xf numFmtId="165" fontId="57" fillId="18" borderId="1" xfId="1" applyNumberFormat="1" applyFont="1" applyFill="1" applyBorder="1" applyAlignment="1">
      <alignment horizontal="center" vertical="top" wrapText="1"/>
    </xf>
    <xf numFmtId="168" fontId="57" fillId="3" borderId="0" xfId="1" applyNumberFormat="1" applyFont="1" applyFill="1" applyBorder="1" applyAlignment="1">
      <alignment horizontal="center" vertical="top" wrapText="1"/>
    </xf>
    <xf numFmtId="182" fontId="57" fillId="3" borderId="0" xfId="1" applyNumberFormat="1" applyFont="1" applyFill="1" applyBorder="1" applyAlignment="1">
      <alignment horizontal="center" vertical="top" wrapText="1"/>
    </xf>
    <xf numFmtId="0" fontId="39" fillId="0" borderId="0" xfId="52" applyFont="1" applyFill="1" applyBorder="1"/>
    <xf numFmtId="0" fontId="26" fillId="0" borderId="0" xfId="52" applyFont="1" applyFill="1" applyBorder="1"/>
    <xf numFmtId="4" fontId="39" fillId="0" borderId="0" xfId="52" applyNumberFormat="1" applyFont="1" applyFill="1" applyBorder="1"/>
    <xf numFmtId="0" fontId="17" fillId="0" borderId="1" xfId="52" applyFont="1" applyFill="1" applyBorder="1" applyAlignment="1">
      <alignment horizontal="center" vertical="center" wrapText="1"/>
    </xf>
    <xf numFmtId="4" fontId="17" fillId="0" borderId="1" xfId="52" applyNumberFormat="1" applyFont="1" applyFill="1" applyBorder="1" applyAlignment="1">
      <alignment horizontal="center" vertical="center" wrapText="1"/>
    </xf>
    <xf numFmtId="3" fontId="73" fillId="0" borderId="7" xfId="52" applyNumberFormat="1" applyFont="1" applyFill="1" applyBorder="1" applyAlignment="1">
      <alignment horizontal="center" vertical="center" wrapText="1"/>
    </xf>
    <xf numFmtId="3" fontId="73" fillId="0" borderId="1" xfId="52" applyNumberFormat="1" applyFont="1" applyFill="1" applyBorder="1" applyAlignment="1">
      <alignment horizontal="center" vertical="center" wrapText="1"/>
    </xf>
    <xf numFmtId="4" fontId="73" fillId="0" borderId="1" xfId="52" applyNumberFormat="1" applyFont="1" applyFill="1" applyBorder="1" applyAlignment="1">
      <alignment horizontal="center" vertical="center" wrapText="1"/>
    </xf>
    <xf numFmtId="0" fontId="39" fillId="0" borderId="0" xfId="52" applyFont="1" applyFill="1" applyBorder="1" applyAlignment="1">
      <alignment horizontal="center"/>
    </xf>
    <xf numFmtId="0" fontId="40" fillId="0" borderId="4" xfId="52" applyFont="1" applyFill="1" applyBorder="1" applyAlignment="1">
      <alignment vertical="center" wrapText="1"/>
    </xf>
    <xf numFmtId="0" fontId="17" fillId="0" borderId="4" xfId="52" applyFont="1" applyFill="1" applyBorder="1" applyAlignment="1">
      <alignment vertical="center" wrapText="1"/>
    </xf>
    <xf numFmtId="0" fontId="17" fillId="0" borderId="13" xfId="52" applyFont="1" applyFill="1" applyBorder="1" applyAlignment="1">
      <alignment vertical="center" wrapText="1"/>
    </xf>
    <xf numFmtId="0" fontId="17" fillId="0" borderId="4" xfId="52" applyFont="1" applyFill="1" applyBorder="1" applyAlignment="1">
      <alignment horizontal="center" vertical="center" wrapText="1"/>
    </xf>
    <xf numFmtId="0" fontId="73" fillId="0" borderId="1" xfId="52" applyFont="1" applyFill="1" applyBorder="1" applyAlignment="1">
      <alignment horizontal="center" vertical="center" wrapText="1"/>
    </xf>
    <xf numFmtId="0" fontId="73" fillId="0" borderId="19" xfId="52" applyFont="1" applyFill="1" applyBorder="1" applyAlignment="1">
      <alignment horizontal="center" vertical="center" wrapText="1"/>
    </xf>
    <xf numFmtId="0" fontId="17" fillId="0" borderId="6" xfId="52" applyFont="1" applyFill="1" applyBorder="1" applyAlignment="1">
      <alignment horizontal="center" vertical="center" wrapText="1"/>
    </xf>
    <xf numFmtId="0" fontId="26" fillId="0" borderId="1" xfId="52" applyFont="1" applyFill="1" applyBorder="1" applyAlignment="1">
      <alignment horizontal="center"/>
    </xf>
    <xf numFmtId="4" fontId="39" fillId="0" borderId="1" xfId="52" applyNumberFormat="1" applyFont="1" applyFill="1" applyBorder="1" applyAlignment="1">
      <alignment horizontal="center"/>
    </xf>
    <xf numFmtId="0" fontId="39" fillId="0" borderId="1" xfId="52" applyFont="1" applyFill="1" applyBorder="1" applyAlignment="1">
      <alignment horizontal="center"/>
    </xf>
    <xf numFmtId="0" fontId="39" fillId="6" borderId="0" xfId="52" applyFont="1" applyFill="1" applyBorder="1" applyAlignment="1">
      <alignment horizontal="center"/>
    </xf>
    <xf numFmtId="0" fontId="17" fillId="0" borderId="10" xfId="52" applyFont="1" applyFill="1" applyBorder="1" applyAlignment="1">
      <alignment horizontal="center" vertical="center" wrapText="1"/>
    </xf>
    <xf numFmtId="4" fontId="39" fillId="6" borderId="1" xfId="52" applyNumberFormat="1" applyFont="1" applyFill="1" applyBorder="1" applyAlignment="1">
      <alignment horizontal="center"/>
    </xf>
    <xf numFmtId="0" fontId="39" fillId="6" borderId="1" xfId="52" applyFont="1" applyFill="1" applyBorder="1" applyAlignment="1">
      <alignment horizontal="center"/>
    </xf>
    <xf numFmtId="0" fontId="38" fillId="0" borderId="1" xfId="53" applyFont="1" applyFill="1" applyBorder="1" applyAlignment="1">
      <alignment horizontal="left" vertical="center" wrapText="1"/>
    </xf>
    <xf numFmtId="0" fontId="19" fillId="0" borderId="1" xfId="53" applyFont="1" applyFill="1" applyBorder="1" applyAlignment="1">
      <alignment horizontal="left" vertical="center" wrapText="1"/>
    </xf>
    <xf numFmtId="0" fontId="26" fillId="0" borderId="1" xfId="52" applyFont="1" applyFill="1" applyBorder="1" applyAlignment="1">
      <alignment horizontal="left" vertical="center" wrapText="1"/>
    </xf>
    <xf numFmtId="0" fontId="19" fillId="0" borderId="1" xfId="53" applyFont="1" applyFill="1" applyBorder="1" applyAlignment="1">
      <alignment horizontal="center" vertical="center"/>
    </xf>
    <xf numFmtId="0" fontId="19" fillId="0" borderId="1" xfId="0" applyNumberFormat="1" applyFont="1" applyFill="1" applyBorder="1" applyAlignment="1">
      <alignment horizontal="center" vertical="center" wrapText="1"/>
    </xf>
    <xf numFmtId="173" fontId="19" fillId="0" borderId="1" xfId="16" applyNumberFormat="1" applyFont="1" applyFill="1" applyBorder="1" applyAlignment="1">
      <alignment vertical="center"/>
    </xf>
    <xf numFmtId="3" fontId="26" fillId="0" borderId="1" xfId="52" applyNumberFormat="1" applyFont="1" applyFill="1" applyBorder="1" applyAlignment="1">
      <alignment horizontal="right" vertical="center"/>
    </xf>
    <xf numFmtId="3" fontId="26" fillId="0" borderId="1" xfId="52" applyNumberFormat="1" applyFont="1" applyFill="1" applyBorder="1" applyAlignment="1">
      <alignment horizontal="right" vertical="center" wrapText="1"/>
    </xf>
    <xf numFmtId="3" fontId="26" fillId="0" borderId="4" xfId="52" applyNumberFormat="1" applyFont="1" applyFill="1" applyBorder="1" applyAlignment="1">
      <alignment horizontal="right" vertical="center" wrapText="1"/>
    </xf>
    <xf numFmtId="3" fontId="69" fillId="0" borderId="7" xfId="52" applyNumberFormat="1" applyFont="1" applyFill="1" applyBorder="1" applyAlignment="1">
      <alignment horizontal="right" vertical="center" wrapText="1"/>
    </xf>
    <xf numFmtId="3" fontId="69" fillId="0" borderId="1" xfId="52" applyNumberFormat="1" applyFont="1" applyFill="1" applyBorder="1" applyAlignment="1">
      <alignment horizontal="right" vertical="center" wrapText="1"/>
    </xf>
    <xf numFmtId="3" fontId="69" fillId="0" borderId="19" xfId="52" applyNumberFormat="1" applyFont="1" applyFill="1" applyBorder="1" applyAlignment="1">
      <alignment horizontal="right" vertical="center" wrapText="1"/>
    </xf>
    <xf numFmtId="3" fontId="26" fillId="0" borderId="13" xfId="52" applyNumberFormat="1" applyFont="1" applyFill="1" applyBorder="1" applyAlignment="1">
      <alignment horizontal="right" vertical="center" wrapText="1"/>
    </xf>
    <xf numFmtId="4" fontId="26" fillId="0" borderId="10" xfId="52" applyNumberFormat="1" applyFont="1" applyFill="1" applyBorder="1" applyAlignment="1">
      <alignment horizontal="right" vertical="center" wrapText="1"/>
    </xf>
    <xf numFmtId="4" fontId="26" fillId="0" borderId="1" xfId="52" applyNumberFormat="1" applyFont="1" applyFill="1" applyBorder="1" applyAlignment="1">
      <alignment horizontal="right" vertical="center" wrapText="1"/>
    </xf>
    <xf numFmtId="0" fontId="26" fillId="0" borderId="10" xfId="34" applyNumberFormat="1" applyFont="1" applyFill="1" applyBorder="1" applyAlignment="1">
      <alignment horizontal="center" vertical="center" wrapText="1"/>
    </xf>
    <xf numFmtId="4" fontId="39" fillId="0" borderId="1" xfId="52" applyNumberFormat="1" applyFont="1" applyFill="1" applyBorder="1" applyAlignment="1">
      <alignment horizontal="center" vertical="center"/>
    </xf>
    <xf numFmtId="0" fontId="39" fillId="0" borderId="1" xfId="52" applyFont="1" applyFill="1" applyBorder="1" applyAlignment="1">
      <alignment horizontal="center" vertical="center" wrapText="1"/>
    </xf>
    <xf numFmtId="0" fontId="39" fillId="0" borderId="0" xfId="52" applyFont="1" applyFill="1" applyBorder="1" applyAlignment="1">
      <alignment horizontal="center" vertical="center" wrapText="1"/>
    </xf>
    <xf numFmtId="3" fontId="26" fillId="0" borderId="10" xfId="52" applyNumberFormat="1" applyFont="1" applyFill="1" applyBorder="1" applyAlignment="1">
      <alignment horizontal="right" vertical="center"/>
    </xf>
    <xf numFmtId="3" fontId="26" fillId="0" borderId="10" xfId="52" applyNumberFormat="1" applyFont="1" applyFill="1" applyBorder="1" applyAlignment="1">
      <alignment horizontal="right" vertical="center" wrapText="1"/>
    </xf>
    <xf numFmtId="3" fontId="26" fillId="0" borderId="11" xfId="52" applyNumberFormat="1" applyFont="1" applyFill="1" applyBorder="1" applyAlignment="1">
      <alignment horizontal="right" vertical="center" wrapText="1"/>
    </xf>
    <xf numFmtId="4" fontId="39" fillId="0" borderId="1" xfId="52" applyNumberFormat="1" applyFont="1" applyFill="1" applyBorder="1" applyAlignment="1">
      <alignment horizontal="center" vertical="center" wrapText="1"/>
    </xf>
    <xf numFmtId="0" fontId="39" fillId="0" borderId="1" xfId="52" applyFont="1" applyFill="1" applyBorder="1" applyAlignment="1">
      <alignment horizontal="left" vertical="center" wrapText="1"/>
    </xf>
    <xf numFmtId="0" fontId="19" fillId="0" borderId="4" xfId="53" applyFont="1" applyFill="1" applyBorder="1" applyAlignment="1">
      <alignment horizontal="left" vertical="center" wrapText="1"/>
    </xf>
    <xf numFmtId="0" fontId="26" fillId="0" borderId="13" xfId="52" applyFont="1" applyFill="1" applyBorder="1" applyAlignment="1">
      <alignment horizontal="left" vertical="center" wrapText="1"/>
    </xf>
    <xf numFmtId="4" fontId="17" fillId="0" borderId="1" xfId="52" applyNumberFormat="1" applyFont="1" applyFill="1" applyBorder="1" applyAlignment="1">
      <alignment horizontal="right" vertical="center" wrapText="1"/>
    </xf>
    <xf numFmtId="4" fontId="26" fillId="0" borderId="1" xfId="52" applyNumberFormat="1" applyFont="1" applyFill="1" applyBorder="1" applyAlignment="1">
      <alignment horizontal="center" vertical="center" wrapText="1"/>
    </xf>
    <xf numFmtId="4" fontId="39" fillId="6" borderId="1" xfId="52" applyNumberFormat="1" applyFont="1" applyFill="1" applyBorder="1" applyAlignment="1">
      <alignment horizontal="center" vertical="center" wrapText="1"/>
    </xf>
    <xf numFmtId="0" fontId="39" fillId="6" borderId="1" xfId="52" applyFont="1" applyFill="1" applyBorder="1" applyAlignment="1">
      <alignment horizontal="center" vertical="center" wrapText="1"/>
    </xf>
    <xf numFmtId="0" fontId="70" fillId="6" borderId="0" xfId="52" applyFont="1" applyFill="1" applyBorder="1"/>
    <xf numFmtId="0" fontId="19" fillId="6" borderId="1" xfId="53" applyFont="1" applyFill="1" applyBorder="1" applyAlignment="1">
      <alignment horizontal="center" vertical="center"/>
    </xf>
    <xf numFmtId="4" fontId="19" fillId="6" borderId="1" xfId="53" applyNumberFormat="1" applyFont="1" applyFill="1" applyBorder="1" applyAlignment="1">
      <alignment horizontal="center" vertical="center" wrapText="1"/>
    </xf>
    <xf numFmtId="173" fontId="19" fillId="6" borderId="1" xfId="16" applyNumberFormat="1" applyFont="1" applyFill="1" applyBorder="1" applyAlignment="1">
      <alignment vertical="center"/>
    </xf>
    <xf numFmtId="3" fontId="26" fillId="6" borderId="1" xfId="52" applyNumberFormat="1" applyFont="1" applyFill="1" applyBorder="1" applyAlignment="1">
      <alignment horizontal="right" vertical="center"/>
    </xf>
    <xf numFmtId="3" fontId="26" fillId="6" borderId="1" xfId="52" applyNumberFormat="1" applyFont="1" applyFill="1" applyBorder="1" applyAlignment="1">
      <alignment horizontal="right" vertical="center" wrapText="1"/>
    </xf>
    <xf numFmtId="3" fontId="26" fillId="6" borderId="4" xfId="52" applyNumberFormat="1" applyFont="1" applyFill="1" applyBorder="1" applyAlignment="1">
      <alignment horizontal="right" vertical="center" wrapText="1"/>
    </xf>
    <xf numFmtId="3" fontId="69" fillId="6" borderId="7" xfId="52" applyNumberFormat="1" applyFont="1" applyFill="1" applyBorder="1" applyAlignment="1">
      <alignment horizontal="right" vertical="center" wrapText="1"/>
    </xf>
    <xf numFmtId="3" fontId="69" fillId="6" borderId="1" xfId="52" applyNumberFormat="1" applyFont="1" applyFill="1" applyBorder="1" applyAlignment="1">
      <alignment horizontal="right" vertical="center" wrapText="1"/>
    </xf>
    <xf numFmtId="3" fontId="69" fillId="6" borderId="19" xfId="52" applyNumberFormat="1" applyFont="1" applyFill="1" applyBorder="1" applyAlignment="1">
      <alignment horizontal="right" vertical="center" wrapText="1"/>
    </xf>
    <xf numFmtId="3" fontId="26" fillId="6" borderId="13" xfId="52" applyNumberFormat="1" applyFont="1" applyFill="1" applyBorder="1" applyAlignment="1">
      <alignment horizontal="right" vertical="center" wrapText="1"/>
    </xf>
    <xf numFmtId="4" fontId="26" fillId="6" borderId="10" xfId="52" applyNumberFormat="1" applyFont="1" applyFill="1" applyBorder="1" applyAlignment="1">
      <alignment horizontal="right" vertical="center" wrapText="1"/>
    </xf>
    <xf numFmtId="4" fontId="26" fillId="6" borderId="1" xfId="52" applyNumberFormat="1" applyFont="1" applyFill="1" applyBorder="1" applyAlignment="1">
      <alignment horizontal="center" vertical="center" wrapText="1"/>
    </xf>
    <xf numFmtId="4" fontId="70" fillId="6" borderId="1" xfId="52" applyNumberFormat="1" applyFont="1" applyFill="1" applyBorder="1" applyAlignment="1">
      <alignment horizontal="center" vertical="center" wrapText="1"/>
    </xf>
    <xf numFmtId="0" fontId="70" fillId="6" borderId="1" xfId="52" applyFont="1" applyFill="1" applyBorder="1" applyAlignment="1">
      <alignment horizontal="center" vertical="center" wrapText="1"/>
    </xf>
    <xf numFmtId="0" fontId="39" fillId="6" borderId="0" xfId="52" applyFont="1" applyFill="1" applyBorder="1" applyAlignment="1">
      <alignment horizontal="center" vertical="center" wrapText="1"/>
    </xf>
    <xf numFmtId="0" fontId="39" fillId="6" borderId="0" xfId="52" applyFont="1" applyFill="1" applyBorder="1"/>
    <xf numFmtId="4" fontId="19" fillId="0" borderId="1" xfId="53" applyNumberFormat="1" applyFont="1" applyFill="1" applyBorder="1" applyAlignment="1">
      <alignment horizontal="center" vertical="center" wrapText="1"/>
    </xf>
    <xf numFmtId="167" fontId="26" fillId="0" borderId="10" xfId="3" applyNumberFormat="1" applyFont="1" applyFill="1" applyBorder="1" applyAlignment="1">
      <alignment horizontal="center" vertical="center"/>
    </xf>
    <xf numFmtId="0" fontId="74" fillId="0" borderId="1" xfId="53" applyFont="1" applyFill="1" applyBorder="1" applyAlignment="1">
      <alignment horizontal="center" vertical="center"/>
    </xf>
    <xf numFmtId="3" fontId="26" fillId="0" borderId="7" xfId="52" applyNumberFormat="1" applyFont="1" applyFill="1" applyBorder="1" applyAlignment="1">
      <alignment horizontal="right" vertical="center" wrapText="1"/>
    </xf>
    <xf numFmtId="3" fontId="26" fillId="0" borderId="19" xfId="52" applyNumberFormat="1" applyFont="1" applyFill="1" applyBorder="1" applyAlignment="1">
      <alignment horizontal="right" vertical="center" wrapText="1"/>
    </xf>
    <xf numFmtId="4" fontId="37" fillId="0" borderId="1" xfId="52" applyNumberFormat="1" applyFont="1" applyFill="1" applyBorder="1" applyAlignment="1">
      <alignment horizontal="center" vertical="center" wrapText="1"/>
    </xf>
    <xf numFmtId="0" fontId="37" fillId="0" borderId="0" xfId="52" applyFont="1" applyFill="1" applyBorder="1"/>
    <xf numFmtId="0" fontId="37" fillId="0" borderId="1" xfId="52" applyFont="1" applyFill="1" applyBorder="1" applyAlignment="1">
      <alignment horizontal="center" vertical="center" wrapText="1"/>
    </xf>
    <xf numFmtId="0" fontId="37" fillId="0" borderId="0" xfId="52" applyFont="1" applyFill="1" applyBorder="1" applyAlignment="1">
      <alignment horizontal="center" vertical="center" wrapText="1"/>
    </xf>
    <xf numFmtId="0" fontId="72" fillId="6" borderId="4" xfId="53" applyFont="1" applyFill="1" applyBorder="1" applyAlignment="1">
      <alignment horizontal="left" vertical="center" wrapText="1"/>
    </xf>
    <xf numFmtId="4" fontId="17" fillId="0" borderId="4" xfId="52" applyNumberFormat="1" applyFont="1" applyFill="1" applyBorder="1" applyAlignment="1">
      <alignment horizontal="right" vertical="center" wrapText="1"/>
    </xf>
    <xf numFmtId="4" fontId="73" fillId="0" borderId="1" xfId="52" applyNumberFormat="1" applyFont="1" applyFill="1" applyBorder="1" applyAlignment="1">
      <alignment horizontal="right" vertical="center" wrapText="1"/>
    </xf>
    <xf numFmtId="4" fontId="73" fillId="0" borderId="19" xfId="52" applyNumberFormat="1" applyFont="1" applyFill="1" applyBorder="1" applyAlignment="1">
      <alignment horizontal="right" vertical="center" wrapText="1"/>
    </xf>
    <xf numFmtId="0" fontId="26" fillId="0" borderId="1" xfId="52" applyFont="1" applyFill="1" applyBorder="1" applyAlignment="1">
      <alignment vertical="center" wrapText="1"/>
    </xf>
    <xf numFmtId="4" fontId="39" fillId="0" borderId="1" xfId="52" applyNumberFormat="1" applyFont="1" applyFill="1" applyBorder="1"/>
    <xf numFmtId="0" fontId="39" fillId="0" borderId="1" xfId="52" applyFont="1" applyFill="1" applyBorder="1"/>
    <xf numFmtId="0" fontId="39" fillId="0" borderId="1" xfId="52" applyFont="1" applyFill="1" applyBorder="1" applyAlignment="1">
      <alignment wrapText="1"/>
    </xf>
    <xf numFmtId="0" fontId="38" fillId="4" borderId="1" xfId="53" applyFont="1" applyFill="1" applyBorder="1" applyAlignment="1">
      <alignment horizontal="left" vertical="center" wrapText="1"/>
    </xf>
    <xf numFmtId="0" fontId="19" fillId="4" borderId="1" xfId="53" applyFont="1" applyFill="1" applyBorder="1" applyAlignment="1">
      <alignment horizontal="left" vertical="center" wrapText="1"/>
    </xf>
    <xf numFmtId="0" fontId="26" fillId="4" borderId="1" xfId="52" applyFont="1" applyFill="1" applyBorder="1" applyAlignment="1">
      <alignment wrapText="1"/>
    </xf>
    <xf numFmtId="0" fontId="19" fillId="4" borderId="1" xfId="53" applyFont="1" applyFill="1" applyBorder="1" applyAlignment="1">
      <alignment horizontal="center" vertical="center"/>
    </xf>
    <xf numFmtId="4" fontId="19" fillId="4" borderId="1" xfId="53" applyNumberFormat="1" applyFont="1" applyFill="1" applyBorder="1" applyAlignment="1">
      <alignment horizontal="center" vertical="center" wrapText="1"/>
    </xf>
    <xf numFmtId="173" fontId="19" fillId="4" borderId="1" xfId="16" applyNumberFormat="1" applyFont="1" applyFill="1" applyBorder="1" applyAlignment="1">
      <alignment vertical="center"/>
    </xf>
    <xf numFmtId="3" fontId="26" fillId="4" borderId="1" xfId="52" applyNumberFormat="1" applyFont="1" applyFill="1" applyBorder="1" applyAlignment="1">
      <alignment horizontal="right" vertical="center"/>
    </xf>
    <xf numFmtId="3" fontId="26" fillId="4" borderId="1" xfId="52" applyNumberFormat="1" applyFont="1" applyFill="1" applyBorder="1" applyAlignment="1">
      <alignment horizontal="right" vertical="center" wrapText="1"/>
    </xf>
    <xf numFmtId="3" fontId="26" fillId="4" borderId="4" xfId="52" applyNumberFormat="1" applyFont="1" applyFill="1" applyBorder="1" applyAlignment="1">
      <alignment horizontal="right" vertical="center" wrapText="1"/>
    </xf>
    <xf numFmtId="3" fontId="69" fillId="4" borderId="7" xfId="52" applyNumberFormat="1" applyFont="1" applyFill="1" applyBorder="1" applyAlignment="1">
      <alignment horizontal="right" vertical="center" wrapText="1"/>
    </xf>
    <xf numFmtId="3" fontId="69" fillId="4" borderId="1" xfId="52" applyNumberFormat="1" applyFont="1" applyFill="1" applyBorder="1" applyAlignment="1">
      <alignment horizontal="right" vertical="center" wrapText="1"/>
    </xf>
    <xf numFmtId="3" fontId="69" fillId="4" borderId="19" xfId="52" applyNumberFormat="1" applyFont="1" applyFill="1" applyBorder="1" applyAlignment="1">
      <alignment horizontal="right" vertical="center" wrapText="1"/>
    </xf>
    <xf numFmtId="3" fontId="26" fillId="4" borderId="13" xfId="52" applyNumberFormat="1" applyFont="1" applyFill="1" applyBorder="1" applyAlignment="1">
      <alignment horizontal="right" vertical="center" wrapText="1"/>
    </xf>
    <xf numFmtId="4" fontId="26" fillId="4" borderId="10" xfId="52" applyNumberFormat="1" applyFont="1" applyFill="1" applyBorder="1" applyAlignment="1">
      <alignment horizontal="right" vertical="center" wrapText="1"/>
    </xf>
    <xf numFmtId="4" fontId="26" fillId="4" borderId="1" xfId="52" applyNumberFormat="1" applyFont="1" applyFill="1" applyBorder="1" applyAlignment="1">
      <alignment horizontal="right" vertical="center" wrapText="1"/>
    </xf>
    <xf numFmtId="4" fontId="26" fillId="4" borderId="1" xfId="52" applyNumberFormat="1" applyFont="1" applyFill="1" applyBorder="1" applyAlignment="1">
      <alignment horizontal="center" vertical="center" wrapText="1"/>
    </xf>
    <xf numFmtId="4" fontId="39" fillId="4" borderId="1" xfId="52" applyNumberFormat="1" applyFont="1" applyFill="1" applyBorder="1"/>
    <xf numFmtId="0" fontId="39" fillId="4" borderId="1" xfId="52" applyFont="1" applyFill="1" applyBorder="1"/>
    <xf numFmtId="0" fontId="39" fillId="4" borderId="0" xfId="52" applyFont="1" applyFill="1" applyBorder="1" applyAlignment="1">
      <alignment horizontal="center" vertical="center" wrapText="1"/>
    </xf>
    <xf numFmtId="0" fontId="39" fillId="4" borderId="0" xfId="52" applyFont="1" applyFill="1" applyBorder="1"/>
    <xf numFmtId="0" fontId="26" fillId="0" borderId="13" xfId="52" applyFont="1" applyFill="1" applyBorder="1" applyAlignment="1">
      <alignment wrapText="1"/>
    </xf>
    <xf numFmtId="4" fontId="70" fillId="6" borderId="1" xfId="52" applyNumberFormat="1" applyFont="1" applyFill="1" applyBorder="1"/>
    <xf numFmtId="0" fontId="70" fillId="6" borderId="1" xfId="52" applyFont="1" applyFill="1" applyBorder="1"/>
    <xf numFmtId="4" fontId="39" fillId="6" borderId="1" xfId="52" applyNumberFormat="1" applyFont="1" applyFill="1" applyBorder="1"/>
    <xf numFmtId="0" fontId="39" fillId="6" borderId="1" xfId="52" applyFont="1" applyFill="1" applyBorder="1"/>
    <xf numFmtId="4" fontId="38" fillId="6" borderId="1" xfId="53" applyNumberFormat="1" applyFont="1" applyFill="1" applyBorder="1" applyAlignment="1">
      <alignment horizontal="center" vertical="center" wrapText="1"/>
    </xf>
    <xf numFmtId="173" fontId="38" fillId="6" borderId="1" xfId="16" applyNumberFormat="1" applyFont="1" applyFill="1" applyBorder="1" applyAlignment="1">
      <alignment vertical="center"/>
    </xf>
    <xf numFmtId="4" fontId="40" fillId="6" borderId="1" xfId="52" applyNumberFormat="1" applyFont="1" applyFill="1" applyBorder="1" applyAlignment="1">
      <alignment horizontal="right" vertical="center" wrapText="1"/>
    </xf>
    <xf numFmtId="4" fontId="40" fillId="6" borderId="4" xfId="52" applyNumberFormat="1" applyFont="1" applyFill="1" applyBorder="1" applyAlignment="1">
      <alignment horizontal="right" vertical="center" wrapText="1"/>
    </xf>
    <xf numFmtId="3" fontId="76" fillId="6" borderId="7" xfId="52" applyNumberFormat="1" applyFont="1" applyFill="1" applyBorder="1" applyAlignment="1">
      <alignment horizontal="right" vertical="center" wrapText="1"/>
    </xf>
    <xf numFmtId="3" fontId="76" fillId="6" borderId="1" xfId="52" applyNumberFormat="1" applyFont="1" applyFill="1" applyBorder="1" applyAlignment="1">
      <alignment horizontal="right" vertical="center" wrapText="1"/>
    </xf>
    <xf numFmtId="4" fontId="77" fillId="6" borderId="1" xfId="52" applyNumberFormat="1" applyFont="1" applyFill="1" applyBorder="1" applyAlignment="1">
      <alignment horizontal="right" vertical="center" wrapText="1"/>
    </xf>
    <xf numFmtId="4" fontId="77" fillId="6" borderId="19" xfId="52" applyNumberFormat="1" applyFont="1" applyFill="1" applyBorder="1" applyAlignment="1">
      <alignment horizontal="right" vertical="center" wrapText="1"/>
    </xf>
    <xf numFmtId="3" fontId="39" fillId="6" borderId="13" xfId="52" applyNumberFormat="1" applyFont="1" applyFill="1" applyBorder="1" applyAlignment="1">
      <alignment horizontal="right" vertical="center" wrapText="1"/>
    </xf>
    <xf numFmtId="4" fontId="39" fillId="6" borderId="10" xfId="52" applyNumberFormat="1" applyFont="1" applyFill="1" applyBorder="1" applyAlignment="1">
      <alignment horizontal="right" vertical="center" wrapText="1"/>
    </xf>
    <xf numFmtId="0" fontId="38" fillId="0" borderId="1" xfId="53" applyFont="1" applyFill="1" applyBorder="1" applyAlignment="1">
      <alignment horizontal="center" vertical="center"/>
    </xf>
    <xf numFmtId="4" fontId="38" fillId="0" borderId="1" xfId="53" applyNumberFormat="1" applyFont="1" applyFill="1" applyBorder="1" applyAlignment="1">
      <alignment horizontal="center" vertical="center" wrapText="1"/>
    </xf>
    <xf numFmtId="173" fontId="38" fillId="0" borderId="1" xfId="16" applyNumberFormat="1" applyFont="1" applyFill="1" applyBorder="1" applyAlignment="1">
      <alignment vertical="center"/>
    </xf>
    <xf numFmtId="3" fontId="39" fillId="0" borderId="1" xfId="52" applyNumberFormat="1" applyFont="1" applyFill="1" applyBorder="1" applyAlignment="1">
      <alignment horizontal="right" vertical="center"/>
    </xf>
    <xf numFmtId="3" fontId="39" fillId="0" borderId="1" xfId="52" applyNumberFormat="1" applyFont="1" applyFill="1" applyBorder="1" applyAlignment="1">
      <alignment horizontal="right" vertical="center" wrapText="1"/>
    </xf>
    <xf numFmtId="3" fontId="39" fillId="0" borderId="4" xfId="52" applyNumberFormat="1" applyFont="1" applyFill="1" applyBorder="1" applyAlignment="1">
      <alignment horizontal="right" vertical="center" wrapText="1"/>
    </xf>
    <xf numFmtId="3" fontId="76" fillId="0" borderId="7" xfId="52" applyNumberFormat="1" applyFont="1" applyFill="1" applyBorder="1" applyAlignment="1">
      <alignment horizontal="right" vertical="center" wrapText="1"/>
    </xf>
    <xf numFmtId="3" fontId="76" fillId="0" borderId="1" xfId="52" applyNumberFormat="1" applyFont="1" applyFill="1" applyBorder="1" applyAlignment="1">
      <alignment horizontal="right" vertical="center" wrapText="1"/>
    </xf>
    <xf numFmtId="3" fontId="76" fillId="0" borderId="19" xfId="52" applyNumberFormat="1" applyFont="1" applyFill="1" applyBorder="1" applyAlignment="1">
      <alignment horizontal="right" vertical="center" wrapText="1"/>
    </xf>
    <xf numFmtId="3" fontId="39" fillId="0" borderId="13" xfId="52" applyNumberFormat="1" applyFont="1" applyFill="1" applyBorder="1" applyAlignment="1">
      <alignment horizontal="right" vertical="center" wrapText="1"/>
    </xf>
    <xf numFmtId="4" fontId="39" fillId="0" borderId="10" xfId="52" applyNumberFormat="1" applyFont="1" applyFill="1" applyBorder="1" applyAlignment="1">
      <alignment horizontal="right" vertical="center" wrapText="1"/>
    </xf>
    <xf numFmtId="4" fontId="39" fillId="0" borderId="1" xfId="52" applyNumberFormat="1" applyFont="1" applyFill="1" applyBorder="1" applyAlignment="1">
      <alignment horizontal="right" vertical="center" wrapText="1"/>
    </xf>
    <xf numFmtId="4" fontId="39" fillId="0" borderId="1" xfId="52" applyNumberFormat="1" applyFont="1" applyFill="1" applyBorder="1" applyAlignment="1">
      <alignment wrapText="1"/>
    </xf>
    <xf numFmtId="0" fontId="38" fillId="0" borderId="4" xfId="53" applyFont="1" applyFill="1" applyBorder="1" applyAlignment="1">
      <alignment horizontal="left" vertical="center" wrapText="1"/>
    </xf>
    <xf numFmtId="0" fontId="38" fillId="6" borderId="12" xfId="53" applyFont="1" applyFill="1" applyBorder="1" applyAlignment="1">
      <alignment horizontal="left" vertical="center" wrapText="1"/>
    </xf>
    <xf numFmtId="0" fontId="38" fillId="6" borderId="12" xfId="53" applyFont="1" applyFill="1" applyBorder="1" applyAlignment="1">
      <alignment horizontal="center" vertical="center"/>
    </xf>
    <xf numFmtId="4" fontId="38" fillId="6" borderId="13" xfId="53" applyNumberFormat="1" applyFont="1" applyFill="1" applyBorder="1" applyAlignment="1">
      <alignment horizontal="center" vertical="center" wrapText="1"/>
    </xf>
    <xf numFmtId="3" fontId="39" fillId="6" borderId="1" xfId="52" applyNumberFormat="1" applyFont="1" applyFill="1" applyBorder="1" applyAlignment="1">
      <alignment horizontal="right" vertical="center"/>
    </xf>
    <xf numFmtId="3" fontId="39" fillId="6" borderId="1" xfId="52" applyNumberFormat="1" applyFont="1" applyFill="1" applyBorder="1" applyAlignment="1">
      <alignment horizontal="right" vertical="center" wrapText="1"/>
    </xf>
    <xf numFmtId="3" fontId="39" fillId="6" borderId="4" xfId="52" applyNumberFormat="1" applyFont="1" applyFill="1" applyBorder="1" applyAlignment="1">
      <alignment horizontal="right" vertical="center" wrapText="1"/>
    </xf>
    <xf numFmtId="3" fontId="76" fillId="6" borderId="19" xfId="52" applyNumberFormat="1" applyFont="1" applyFill="1" applyBorder="1" applyAlignment="1">
      <alignment horizontal="right" vertical="center" wrapText="1"/>
    </xf>
    <xf numFmtId="4" fontId="39" fillId="6" borderId="1" xfId="52" applyNumberFormat="1" applyFont="1" applyFill="1" applyBorder="1" applyAlignment="1">
      <alignment wrapText="1"/>
    </xf>
    <xf numFmtId="0" fontId="39" fillId="6" borderId="1" xfId="52" applyFont="1" applyFill="1" applyBorder="1" applyAlignment="1">
      <alignment wrapText="1"/>
    </xf>
    <xf numFmtId="4" fontId="39" fillId="6" borderId="1" xfId="52" applyNumberFormat="1" applyFont="1" applyFill="1" applyBorder="1" applyAlignment="1">
      <alignment horizontal="right" vertical="center" wrapText="1"/>
    </xf>
    <xf numFmtId="0" fontId="39" fillId="0" borderId="0" xfId="52" applyFont="1" applyFill="1" applyBorder="1" applyAlignment="1">
      <alignment wrapText="1"/>
    </xf>
    <xf numFmtId="0" fontId="38" fillId="0" borderId="1" xfId="53" applyFont="1" applyFill="1" applyBorder="1" applyAlignment="1">
      <alignment vertical="center" wrapText="1"/>
    </xf>
    <xf numFmtId="3" fontId="76" fillId="0" borderId="7" xfId="0" applyNumberFormat="1" applyFont="1" applyFill="1" applyBorder="1" applyAlignment="1">
      <alignment horizontal="right" vertical="center" wrapText="1"/>
    </xf>
    <xf numFmtId="3" fontId="77" fillId="0" borderId="1" xfId="0" applyNumberFormat="1" applyFont="1" applyFill="1" applyBorder="1" applyAlignment="1">
      <alignment horizontal="right" vertical="center" wrapText="1"/>
    </xf>
    <xf numFmtId="3" fontId="76" fillId="0" borderId="1" xfId="0" applyNumberFormat="1" applyFont="1" applyFill="1" applyBorder="1" applyAlignment="1">
      <alignment horizontal="right" vertical="center" wrapText="1"/>
    </xf>
    <xf numFmtId="0" fontId="39" fillId="0" borderId="0" xfId="0" applyFont="1" applyFill="1" applyBorder="1" applyAlignment="1">
      <alignment horizontal="center" vertical="center" wrapText="1"/>
    </xf>
    <xf numFmtId="4" fontId="39" fillId="0" borderId="0" xfId="0" applyNumberFormat="1" applyFont="1" applyFill="1" applyBorder="1" applyAlignment="1">
      <alignment horizontal="center" vertical="center" wrapText="1"/>
    </xf>
    <xf numFmtId="0" fontId="39" fillId="0" borderId="0" xfId="0" applyFont="1" applyFill="1" applyBorder="1"/>
    <xf numFmtId="3" fontId="39" fillId="0" borderId="10" xfId="52" applyNumberFormat="1" applyFont="1" applyFill="1" applyBorder="1" applyAlignment="1">
      <alignment horizontal="right" vertical="center"/>
    </xf>
    <xf numFmtId="3" fontId="39" fillId="0" borderId="10" xfId="52" applyNumberFormat="1" applyFont="1" applyFill="1" applyBorder="1" applyAlignment="1">
      <alignment horizontal="right" vertical="center" wrapText="1"/>
    </xf>
    <xf numFmtId="3" fontId="39" fillId="0" borderId="11" xfId="52" applyNumberFormat="1" applyFont="1" applyFill="1" applyBorder="1" applyAlignment="1">
      <alignment horizontal="right" vertical="center" wrapText="1"/>
    </xf>
    <xf numFmtId="4" fontId="39" fillId="0" borderId="10" xfId="0" applyNumberFormat="1" applyFont="1" applyFill="1" applyBorder="1" applyAlignment="1">
      <alignment horizontal="center" vertical="center" wrapText="1"/>
    </xf>
    <xf numFmtId="3" fontId="76" fillId="0" borderId="10" xfId="52" applyNumberFormat="1" applyFont="1" applyFill="1" applyBorder="1" applyAlignment="1">
      <alignment horizontal="right" vertical="center" wrapText="1"/>
    </xf>
    <xf numFmtId="3" fontId="76" fillId="0" borderId="24" xfId="52" applyNumberFormat="1" applyFont="1" applyFill="1" applyBorder="1" applyAlignment="1">
      <alignment horizontal="right" vertical="center" wrapText="1"/>
    </xf>
    <xf numFmtId="3" fontId="39" fillId="0" borderId="6" xfId="52" applyNumberFormat="1" applyFont="1" applyFill="1" applyBorder="1" applyAlignment="1">
      <alignment horizontal="right" vertical="center" wrapText="1"/>
    </xf>
    <xf numFmtId="0" fontId="38" fillId="0" borderId="4" xfId="53" applyFont="1" applyFill="1" applyBorder="1" applyAlignment="1">
      <alignment vertical="center" wrapText="1"/>
    </xf>
    <xf numFmtId="4" fontId="39" fillId="0" borderId="5" xfId="52" applyNumberFormat="1" applyFont="1" applyFill="1" applyBorder="1" applyAlignment="1">
      <alignment horizontal="center" vertical="center" wrapText="1"/>
    </xf>
    <xf numFmtId="0" fontId="18" fillId="6" borderId="4" xfId="53" applyFont="1" applyFill="1" applyBorder="1" applyAlignment="1">
      <alignment vertical="center" wrapText="1"/>
    </xf>
    <xf numFmtId="0" fontId="18" fillId="6" borderId="12" xfId="53" applyFont="1" applyFill="1" applyBorder="1" applyAlignment="1">
      <alignment horizontal="left" vertical="center" wrapText="1"/>
    </xf>
    <xf numFmtId="4" fontId="18" fillId="6" borderId="13" xfId="53" applyNumberFormat="1" applyFont="1" applyFill="1" applyBorder="1" applyAlignment="1">
      <alignment horizontal="center" vertical="center" wrapText="1"/>
    </xf>
    <xf numFmtId="4" fontId="18" fillId="6" borderId="1" xfId="53" applyNumberFormat="1" applyFont="1" applyFill="1" applyBorder="1" applyAlignment="1">
      <alignment horizontal="center" vertical="center" wrapText="1"/>
    </xf>
    <xf numFmtId="173" fontId="18" fillId="6" borderId="1" xfId="16" applyNumberFormat="1" applyFont="1" applyFill="1" applyBorder="1" applyAlignment="1">
      <alignment vertical="center"/>
    </xf>
    <xf numFmtId="3" fontId="24" fillId="6" borderId="10" xfId="52" applyNumberFormat="1" applyFont="1" applyFill="1" applyBorder="1" applyAlignment="1">
      <alignment horizontal="right" vertical="center"/>
    </xf>
    <xf numFmtId="3" fontId="24" fillId="6" borderId="10" xfId="52" applyNumberFormat="1" applyFont="1" applyFill="1" applyBorder="1" applyAlignment="1">
      <alignment horizontal="right" vertical="center" wrapText="1"/>
    </xf>
    <xf numFmtId="3" fontId="24" fillId="6" borderId="11" xfId="52" applyNumberFormat="1" applyFont="1" applyFill="1" applyBorder="1" applyAlignment="1">
      <alignment horizontal="right" vertical="center" wrapText="1"/>
    </xf>
    <xf numFmtId="3" fontId="78" fillId="6" borderId="7" xfId="0" applyNumberFormat="1" applyFont="1" applyFill="1" applyBorder="1" applyAlignment="1">
      <alignment horizontal="right" vertical="center" wrapText="1"/>
    </xf>
    <xf numFmtId="3" fontId="79" fillId="6" borderId="1" xfId="0" applyNumberFormat="1" applyFont="1" applyFill="1" applyBorder="1" applyAlignment="1">
      <alignment horizontal="right" vertical="center" wrapText="1"/>
    </xf>
    <xf numFmtId="3" fontId="78" fillId="6" borderId="1" xfId="0" applyNumberFormat="1" applyFont="1" applyFill="1" applyBorder="1" applyAlignment="1">
      <alignment horizontal="right" vertical="center" wrapText="1"/>
    </xf>
    <xf numFmtId="3" fontId="78" fillId="6" borderId="10" xfId="52" applyNumberFormat="1" applyFont="1" applyFill="1" applyBorder="1" applyAlignment="1">
      <alignment horizontal="right" vertical="center" wrapText="1"/>
    </xf>
    <xf numFmtId="3" fontId="78" fillId="6" borderId="24" xfId="52" applyNumberFormat="1" applyFont="1" applyFill="1" applyBorder="1" applyAlignment="1">
      <alignment horizontal="right" vertical="center" wrapText="1"/>
    </xf>
    <xf numFmtId="3" fontId="24" fillId="6" borderId="6" xfId="52" applyNumberFormat="1" applyFont="1" applyFill="1" applyBorder="1" applyAlignment="1">
      <alignment horizontal="right" vertical="center" wrapText="1"/>
    </xf>
    <xf numFmtId="4" fontId="24" fillId="6" borderId="10" xfId="52" applyNumberFormat="1" applyFont="1" applyFill="1" applyBorder="1" applyAlignment="1">
      <alignment horizontal="right" vertical="center" wrapText="1"/>
    </xf>
    <xf numFmtId="4" fontId="25" fillId="6" borderId="10" xfId="52" applyNumberFormat="1" applyFont="1" applyFill="1" applyBorder="1" applyAlignment="1">
      <alignment horizontal="right" vertical="center" wrapText="1"/>
    </xf>
    <xf numFmtId="0" fontId="24" fillId="6" borderId="5" xfId="0" applyFont="1" applyFill="1" applyBorder="1"/>
    <xf numFmtId="4" fontId="24" fillId="6" borderId="10" xfId="0" applyNumberFormat="1" applyFont="1" applyFill="1" applyBorder="1" applyAlignment="1">
      <alignment horizontal="center" vertical="center" wrapText="1"/>
    </xf>
    <xf numFmtId="0" fontId="39" fillId="0" borderId="5" xfId="0" applyFont="1" applyFill="1" applyBorder="1" applyAlignment="1">
      <alignment horizontal="center" vertical="center" wrapText="1"/>
    </xf>
    <xf numFmtId="4" fontId="39" fillId="0" borderId="5" xfId="0" applyNumberFormat="1" applyFont="1" applyFill="1" applyBorder="1" applyAlignment="1">
      <alignment horizontal="center" vertical="center" wrapText="1"/>
    </xf>
    <xf numFmtId="0" fontId="39" fillId="0" borderId="5" xfId="0" applyFont="1" applyFill="1" applyBorder="1"/>
    <xf numFmtId="0" fontId="24" fillId="6" borderId="0" xfId="0" applyFont="1" applyFill="1" applyBorder="1"/>
    <xf numFmtId="4" fontId="18" fillId="6" borderId="10" xfId="53" applyNumberFormat="1" applyFont="1" applyFill="1" applyBorder="1" applyAlignment="1">
      <alignment horizontal="center" vertical="center" wrapText="1"/>
    </xf>
    <xf numFmtId="173" fontId="18" fillId="6" borderId="10" xfId="16" applyNumberFormat="1" applyFont="1" applyFill="1" applyBorder="1" applyAlignment="1">
      <alignment vertical="center"/>
    </xf>
    <xf numFmtId="3" fontId="78" fillId="6" borderId="18" xfId="0" applyNumberFormat="1" applyFont="1" applyFill="1" applyBorder="1" applyAlignment="1">
      <alignment horizontal="right" vertical="center" wrapText="1"/>
    </xf>
    <xf numFmtId="3" fontId="79" fillId="6" borderId="10" xfId="0" applyNumberFormat="1" applyFont="1" applyFill="1" applyBorder="1" applyAlignment="1">
      <alignment horizontal="right" vertical="center" wrapText="1"/>
    </xf>
    <xf numFmtId="3" fontId="78" fillId="6" borderId="10" xfId="0" applyNumberFormat="1" applyFont="1" applyFill="1" applyBorder="1" applyAlignment="1">
      <alignment horizontal="right" vertical="center" wrapText="1"/>
    </xf>
    <xf numFmtId="0" fontId="24" fillId="6" borderId="1" xfId="0" applyFont="1" applyFill="1" applyBorder="1"/>
    <xf numFmtId="0" fontId="39" fillId="0" borderId="1" xfId="0" applyFont="1" applyFill="1" applyBorder="1"/>
    <xf numFmtId="0" fontId="38" fillId="0" borderId="1" xfId="53" applyFont="1" applyFill="1" applyBorder="1" applyAlignment="1">
      <alignment horizontal="center" vertical="center" wrapText="1"/>
    </xf>
    <xf numFmtId="0" fontId="39" fillId="0" borderId="1" xfId="0" applyFont="1" applyFill="1" applyBorder="1" applyAlignment="1">
      <alignment wrapText="1"/>
    </xf>
    <xf numFmtId="0" fontId="18" fillId="6" borderId="1" xfId="53" applyFont="1" applyFill="1" applyBorder="1" applyAlignment="1">
      <alignment vertical="center" wrapText="1"/>
    </xf>
    <xf numFmtId="0" fontId="18" fillId="6" borderId="1" xfId="53" applyFont="1" applyFill="1" applyBorder="1" applyAlignment="1">
      <alignment horizontal="left" vertical="center" wrapText="1"/>
    </xf>
    <xf numFmtId="0" fontId="81" fillId="0" borderId="1" xfId="34" applyFont="1" applyFill="1" applyBorder="1" applyAlignment="1">
      <alignment horizontal="center" vertical="center" wrapText="1"/>
    </xf>
    <xf numFmtId="0" fontId="20" fillId="0" borderId="1" xfId="0" applyNumberFormat="1" applyFont="1" applyFill="1" applyBorder="1" applyAlignment="1">
      <alignment horizontal="center" vertical="center" wrapText="1"/>
    </xf>
    <xf numFmtId="4" fontId="20" fillId="0" borderId="1" xfId="0" applyNumberFormat="1" applyFont="1" applyFill="1" applyBorder="1" applyAlignment="1">
      <alignment horizontal="center" vertical="center" wrapText="1"/>
    </xf>
    <xf numFmtId="167" fontId="44" fillId="0" borderId="10" xfId="3" applyNumberFormat="1" applyFont="1" applyFill="1" applyBorder="1" applyAlignment="1">
      <alignment horizontal="center" vertical="center"/>
    </xf>
    <xf numFmtId="164" fontId="20" fillId="0" borderId="1" xfId="3" applyFont="1" applyFill="1" applyBorder="1" applyAlignment="1">
      <alignment horizontal="center" vertical="center"/>
    </xf>
    <xf numFmtId="0" fontId="44" fillId="0" borderId="10" xfId="34" applyNumberFormat="1" applyFont="1" applyFill="1" applyBorder="1" applyAlignment="1">
      <alignment horizontal="center" vertical="center" wrapText="1"/>
    </xf>
    <xf numFmtId="0" fontId="48" fillId="9" borderId="0" xfId="34" applyFont="1" applyFill="1"/>
    <xf numFmtId="0" fontId="37" fillId="0" borderId="10" xfId="34" applyNumberFormat="1" applyFont="1" applyFill="1" applyBorder="1" applyAlignment="1">
      <alignment horizontal="center" vertical="center" wrapText="1"/>
    </xf>
    <xf numFmtId="0" fontId="45" fillId="9" borderId="0" xfId="34" applyFont="1" applyFill="1"/>
    <xf numFmtId="0" fontId="40" fillId="0" borderId="1" xfId="52" applyFont="1" applyFill="1" applyBorder="1" applyAlignment="1">
      <alignment horizontal="left" vertical="center" wrapText="1"/>
    </xf>
    <xf numFmtId="0" fontId="40" fillId="0" borderId="1" xfId="52" applyFont="1" applyFill="1" applyBorder="1" applyAlignment="1">
      <alignment wrapText="1"/>
    </xf>
    <xf numFmtId="0" fontId="40" fillId="0" borderId="1" xfId="52" applyFont="1" applyFill="1" applyBorder="1" applyAlignment="1">
      <alignment horizontal="center" vertical="center" wrapText="1"/>
    </xf>
    <xf numFmtId="3" fontId="40" fillId="0" borderId="1" xfId="52" applyNumberFormat="1" applyFont="1" applyFill="1" applyBorder="1" applyAlignment="1">
      <alignment horizontal="center" vertical="center" wrapText="1"/>
    </xf>
    <xf numFmtId="3" fontId="40" fillId="0" borderId="4" xfId="52" applyNumberFormat="1" applyFont="1" applyFill="1" applyBorder="1" applyAlignment="1">
      <alignment horizontal="center" vertical="center" wrapText="1"/>
    </xf>
    <xf numFmtId="0" fontId="77" fillId="0" borderId="36" xfId="52" applyFont="1" applyFill="1" applyBorder="1" applyAlignment="1">
      <alignment horizontal="center" vertical="center" wrapText="1"/>
    </xf>
    <xf numFmtId="0" fontId="77" fillId="0" borderId="14" xfId="52" applyFont="1" applyFill="1" applyBorder="1" applyAlignment="1">
      <alignment horizontal="center" vertical="center" wrapText="1"/>
    </xf>
    <xf numFmtId="3" fontId="77" fillId="0" borderId="14" xfId="52" applyNumberFormat="1" applyFont="1" applyFill="1" applyBorder="1" applyAlignment="1">
      <alignment horizontal="center" vertical="center" wrapText="1"/>
    </xf>
    <xf numFmtId="3" fontId="77" fillId="0" borderId="37" xfId="52" applyNumberFormat="1" applyFont="1" applyFill="1" applyBorder="1" applyAlignment="1">
      <alignment horizontal="center" vertical="center" wrapText="1"/>
    </xf>
    <xf numFmtId="0" fontId="40" fillId="0" borderId="13" xfId="52" applyFont="1" applyFill="1" applyBorder="1" applyAlignment="1">
      <alignment horizontal="center" vertical="center" wrapText="1"/>
    </xf>
    <xf numFmtId="3" fontId="25" fillId="6" borderId="1" xfId="52" applyNumberFormat="1" applyFont="1" applyFill="1" applyBorder="1" applyAlignment="1">
      <alignment horizontal="center" vertical="center" wrapText="1"/>
    </xf>
    <xf numFmtId="0" fontId="40" fillId="0" borderId="1" xfId="52" applyFont="1" applyFill="1" applyBorder="1"/>
    <xf numFmtId="4" fontId="40" fillId="0" borderId="1" xfId="52" applyNumberFormat="1" applyFont="1" applyFill="1" applyBorder="1"/>
    <xf numFmtId="0" fontId="40" fillId="0" borderId="0" xfId="52" applyFont="1" applyFill="1" applyBorder="1"/>
    <xf numFmtId="0" fontId="82" fillId="6" borderId="0" xfId="34" applyFont="1" applyFill="1"/>
    <xf numFmtId="0" fontId="83" fillId="0" borderId="1" xfId="34" applyFont="1" applyFill="1" applyBorder="1" applyAlignment="1">
      <alignment horizontal="center" vertical="center" wrapText="1"/>
    </xf>
    <xf numFmtId="0" fontId="38" fillId="0" borderId="1" xfId="0" applyNumberFormat="1" applyFont="1" applyFill="1" applyBorder="1" applyAlignment="1">
      <alignment horizontal="center" vertical="center" wrapText="1"/>
    </xf>
    <xf numFmtId="164" fontId="38" fillId="0" borderId="1" xfId="3" applyFont="1" applyFill="1" applyBorder="1" applyAlignment="1">
      <alignment horizontal="center" vertical="center"/>
    </xf>
    <xf numFmtId="167" fontId="39" fillId="0" borderId="10" xfId="3" applyNumberFormat="1" applyFont="1" applyFill="1" applyBorder="1" applyAlignment="1">
      <alignment horizontal="center" vertical="center"/>
    </xf>
    <xf numFmtId="167" fontId="39" fillId="0" borderId="11" xfId="3" applyNumberFormat="1" applyFont="1" applyFill="1" applyBorder="1" applyAlignment="1">
      <alignment horizontal="center" vertical="center"/>
    </xf>
    <xf numFmtId="0" fontId="76" fillId="0" borderId="7" xfId="0" applyNumberFormat="1" applyFont="1" applyFill="1" applyBorder="1" applyAlignment="1">
      <alignment horizontal="center" vertical="center" wrapText="1"/>
    </xf>
    <xf numFmtId="0" fontId="76" fillId="0" borderId="1" xfId="0" applyNumberFormat="1" applyFont="1" applyFill="1" applyBorder="1" applyAlignment="1">
      <alignment horizontal="center" vertical="center" wrapText="1"/>
    </xf>
    <xf numFmtId="164" fontId="76" fillId="0" borderId="1" xfId="3" applyFont="1" applyFill="1" applyBorder="1" applyAlignment="1">
      <alignment horizontal="center" vertical="center"/>
    </xf>
    <xf numFmtId="167" fontId="76" fillId="0" borderId="10" xfId="3" applyNumberFormat="1" applyFont="1" applyFill="1" applyBorder="1" applyAlignment="1">
      <alignment horizontal="center" vertical="center"/>
    </xf>
    <xf numFmtId="167" fontId="76" fillId="0" borderId="24" xfId="3" applyNumberFormat="1" applyFont="1" applyFill="1" applyBorder="1" applyAlignment="1">
      <alignment horizontal="center" vertical="center"/>
    </xf>
    <xf numFmtId="167" fontId="39" fillId="0" borderId="6" xfId="3" applyNumberFormat="1" applyFont="1" applyFill="1" applyBorder="1" applyAlignment="1">
      <alignment horizontal="center" vertical="center"/>
    </xf>
    <xf numFmtId="0" fontId="39" fillId="0" borderId="10" xfId="34" applyNumberFormat="1" applyFont="1" applyFill="1" applyBorder="1" applyAlignment="1">
      <alignment horizontal="center" vertical="center" wrapText="1"/>
    </xf>
    <xf numFmtId="4" fontId="39" fillId="0" borderId="10" xfId="34" applyNumberFormat="1" applyFont="1" applyFill="1" applyBorder="1" applyAlignment="1">
      <alignment horizontal="center" vertical="center" wrapText="1"/>
    </xf>
    <xf numFmtId="0" fontId="82" fillId="0" borderId="0" xfId="34" applyFont="1" applyFill="1"/>
    <xf numFmtId="0" fontId="39" fillId="0" borderId="1" xfId="0" applyFont="1" applyFill="1" applyBorder="1" applyAlignment="1">
      <alignment horizontal="left" vertical="top" wrapText="1"/>
    </xf>
    <xf numFmtId="167" fontId="25" fillId="6" borderId="10" xfId="3" applyNumberFormat="1" applyFont="1" applyFill="1" applyBorder="1" applyAlignment="1">
      <alignment horizontal="center" vertical="center"/>
    </xf>
    <xf numFmtId="0" fontId="25" fillId="6" borderId="10" xfId="34" applyNumberFormat="1" applyFont="1" applyFill="1" applyBorder="1" applyAlignment="1">
      <alignment horizontal="center" vertical="center" wrapText="1"/>
    </xf>
    <xf numFmtId="4" fontId="25" fillId="6" borderId="10" xfId="34" applyNumberFormat="1" applyFont="1" applyFill="1" applyBorder="1" applyAlignment="1">
      <alignment horizontal="center" vertical="center" wrapText="1"/>
    </xf>
    <xf numFmtId="0" fontId="82" fillId="0" borderId="0" xfId="34" applyFont="1" applyFill="1" applyAlignment="1">
      <alignment wrapText="1"/>
    </xf>
    <xf numFmtId="167" fontId="40" fillId="0" borderId="10" xfId="3" applyNumberFormat="1" applyFont="1" applyFill="1" applyBorder="1" applyAlignment="1">
      <alignment horizontal="center" vertical="center"/>
    </xf>
    <xf numFmtId="167" fontId="39" fillId="0" borderId="10" xfId="3" applyNumberFormat="1" applyFont="1" applyFill="1" applyBorder="1" applyAlignment="1">
      <alignment horizontal="center" vertical="center" wrapText="1"/>
    </xf>
    <xf numFmtId="0" fontId="39" fillId="0" borderId="4" xfId="0" applyFont="1" applyFill="1" applyBorder="1" applyAlignment="1">
      <alignment horizontal="left" vertical="top" wrapText="1"/>
    </xf>
    <xf numFmtId="0" fontId="39" fillId="0" borderId="13" xfId="0" applyFont="1" applyFill="1" applyBorder="1" applyAlignment="1">
      <alignment horizontal="left" vertical="top" wrapText="1"/>
    </xf>
    <xf numFmtId="4" fontId="17" fillId="6" borderId="1" xfId="52" applyNumberFormat="1" applyFont="1" applyFill="1" applyBorder="1" applyAlignment="1">
      <alignment horizontal="right" vertical="center" wrapText="1"/>
    </xf>
    <xf numFmtId="0" fontId="40" fillId="0" borderId="0" xfId="52" applyFont="1" applyFill="1" applyBorder="1" applyAlignment="1">
      <alignment horizontal="center" vertical="center" wrapText="1"/>
    </xf>
    <xf numFmtId="0" fontId="40" fillId="0" borderId="0" xfId="52" applyFont="1" applyFill="1" applyBorder="1" applyAlignment="1">
      <alignment horizontal="center" vertical="center"/>
    </xf>
    <xf numFmtId="3" fontId="40" fillId="0" borderId="0" xfId="52" applyNumberFormat="1" applyFont="1" applyFill="1" applyBorder="1" applyAlignment="1">
      <alignment horizontal="center" vertical="center" wrapText="1"/>
    </xf>
    <xf numFmtId="3" fontId="39" fillId="0" borderId="0" xfId="52" applyNumberFormat="1" applyFont="1" applyFill="1" applyBorder="1" applyAlignment="1">
      <alignment horizontal="center" vertical="center" wrapText="1"/>
    </xf>
    <xf numFmtId="0" fontId="39" fillId="0" borderId="0" xfId="52" applyFont="1" applyFill="1" applyBorder="1" applyAlignment="1">
      <alignment horizontal="left" vertical="center" wrapText="1"/>
    </xf>
    <xf numFmtId="0" fontId="72" fillId="0" borderId="4" xfId="53" applyFont="1" applyFill="1" applyBorder="1" applyAlignment="1">
      <alignment horizontal="left" vertical="center" wrapText="1"/>
    </xf>
    <xf numFmtId="0" fontId="40" fillId="0" borderId="1" xfId="0" applyFont="1" applyFill="1" applyBorder="1" applyAlignment="1">
      <alignment horizontal="left" vertical="center" wrapText="1"/>
    </xf>
    <xf numFmtId="4" fontId="43" fillId="6" borderId="1" xfId="52" applyNumberFormat="1" applyFont="1" applyFill="1" applyBorder="1" applyAlignment="1">
      <alignment horizontal="right" vertical="center" wrapText="1"/>
    </xf>
    <xf numFmtId="0" fontId="39" fillId="0" borderId="0" xfId="0" applyFont="1" applyFill="1" applyBorder="1" applyAlignment="1">
      <alignment horizontal="left" vertical="top" wrapText="1"/>
    </xf>
    <xf numFmtId="0" fontId="40" fillId="0" borderId="0" xfId="0" applyFont="1" applyFill="1" applyBorder="1" applyAlignment="1">
      <alignment horizontal="left" vertical="center" wrapText="1"/>
    </xf>
    <xf numFmtId="0" fontId="83" fillId="0" borderId="0" xfId="34" applyFont="1" applyFill="1" applyBorder="1" applyAlignment="1">
      <alignment horizontal="center" vertical="center" wrapText="1"/>
    </xf>
    <xf numFmtId="0" fontId="38" fillId="0" borderId="0" xfId="0" applyNumberFormat="1" applyFont="1" applyFill="1" applyBorder="1" applyAlignment="1">
      <alignment horizontal="center" vertical="center" wrapText="1"/>
    </xf>
    <xf numFmtId="164" fontId="38" fillId="0" borderId="0" xfId="3" applyFont="1" applyFill="1" applyBorder="1" applyAlignment="1">
      <alignment horizontal="center" vertical="center"/>
    </xf>
    <xf numFmtId="167" fontId="39" fillId="0" borderId="0" xfId="3" applyNumberFormat="1" applyFont="1" applyFill="1" applyBorder="1" applyAlignment="1">
      <alignment horizontal="center" vertical="center"/>
    </xf>
    <xf numFmtId="0" fontId="76" fillId="0" borderId="0" xfId="0" applyNumberFormat="1" applyFont="1" applyFill="1" applyBorder="1" applyAlignment="1">
      <alignment horizontal="center" vertical="center" wrapText="1"/>
    </xf>
    <xf numFmtId="3" fontId="76" fillId="0" borderId="0" xfId="52" applyNumberFormat="1" applyFont="1" applyFill="1" applyBorder="1" applyAlignment="1">
      <alignment horizontal="right" vertical="center" wrapText="1"/>
    </xf>
    <xf numFmtId="3" fontId="39" fillId="0" borderId="0" xfId="52" applyNumberFormat="1" applyFont="1" applyFill="1" applyBorder="1" applyAlignment="1">
      <alignment horizontal="right" vertical="center" wrapText="1"/>
    </xf>
    <xf numFmtId="4" fontId="39" fillId="0" borderId="0" xfId="52" applyNumberFormat="1" applyFont="1" applyFill="1" applyBorder="1" applyAlignment="1">
      <alignment horizontal="right" vertical="center" wrapText="1"/>
    </xf>
    <xf numFmtId="167" fontId="39" fillId="0" borderId="0" xfId="3" applyNumberFormat="1" applyFont="1" applyFill="1" applyBorder="1" applyAlignment="1">
      <alignment horizontal="center" vertical="center" wrapText="1"/>
    </xf>
    <xf numFmtId="4" fontId="39" fillId="0" borderId="0" xfId="34" applyNumberFormat="1" applyFont="1" applyFill="1" applyBorder="1" applyAlignment="1">
      <alignment horizontal="center" vertical="center" wrapText="1"/>
    </xf>
    <xf numFmtId="4" fontId="43" fillId="0" borderId="0" xfId="52" applyNumberFormat="1" applyFont="1" applyFill="1" applyBorder="1" applyAlignment="1">
      <alignment horizontal="right" vertical="center" wrapText="1"/>
    </xf>
    <xf numFmtId="4" fontId="32" fillId="4" borderId="1" xfId="22" applyNumberFormat="1" applyFont="1" applyFill="1" applyBorder="1" applyAlignment="1">
      <alignment horizontal="center" vertical="center" wrapText="1"/>
    </xf>
    <xf numFmtId="0" fontId="23" fillId="3" borderId="41" xfId="2" applyFill="1" applyBorder="1"/>
    <xf numFmtId="0" fontId="23" fillId="3" borderId="39" xfId="2" applyFill="1" applyBorder="1"/>
    <xf numFmtId="0" fontId="23" fillId="3" borderId="51" xfId="2" applyFill="1" applyBorder="1"/>
    <xf numFmtId="0" fontId="23" fillId="3" borderId="48" xfId="2" applyFill="1" applyBorder="1"/>
    <xf numFmtId="3" fontId="57" fillId="3" borderId="62" xfId="2" applyNumberFormat="1" applyFont="1" applyFill="1" applyBorder="1" applyAlignment="1">
      <alignment horizontal="center"/>
    </xf>
    <xf numFmtId="0" fontId="23" fillId="3" borderId="44" xfId="2" applyFont="1" applyFill="1" applyBorder="1"/>
    <xf numFmtId="0" fontId="23" fillId="3" borderId="63" xfId="2" applyFont="1" applyFill="1" applyBorder="1"/>
    <xf numFmtId="4" fontId="23" fillId="5" borderId="7" xfId="21" applyNumberFormat="1" applyFont="1" applyFill="1" applyBorder="1" applyAlignment="1">
      <alignment horizontal="right" vertical="top" wrapText="1"/>
    </xf>
    <xf numFmtId="0" fontId="23" fillId="3" borderId="1" xfId="2" applyFill="1" applyBorder="1" applyAlignment="1">
      <alignment vertical="center"/>
    </xf>
    <xf numFmtId="3" fontId="23" fillId="10" borderId="12" xfId="21" applyNumberFormat="1" applyFont="1" applyFill="1" applyBorder="1" applyAlignment="1">
      <alignment horizontal="right" vertical="center" wrapText="1"/>
    </xf>
    <xf numFmtId="166" fontId="23" fillId="3" borderId="13" xfId="2" applyNumberFormat="1" applyFill="1" applyBorder="1"/>
    <xf numFmtId="166" fontId="23" fillId="3" borderId="33" xfId="2" applyNumberFormat="1" applyFill="1" applyBorder="1"/>
    <xf numFmtId="165" fontId="23" fillId="3" borderId="13" xfId="1" applyNumberFormat="1" applyFont="1" applyFill="1" applyBorder="1"/>
    <xf numFmtId="171" fontId="57" fillId="3" borderId="27" xfId="2" applyNumberFormat="1" applyFont="1" applyFill="1" applyBorder="1" applyAlignment="1">
      <alignment horizontal="center" vertical="top" wrapText="1"/>
    </xf>
    <xf numFmtId="4" fontId="23" fillId="3" borderId="1" xfId="2" applyNumberFormat="1" applyFill="1" applyBorder="1" applyAlignment="1">
      <alignment vertical="center"/>
    </xf>
    <xf numFmtId="166" fontId="23" fillId="3" borderId="1" xfId="2" applyNumberFormat="1" applyFont="1" applyFill="1" applyBorder="1"/>
    <xf numFmtId="166" fontId="23" fillId="3" borderId="8" xfId="2" applyNumberFormat="1" applyFont="1" applyFill="1" applyBorder="1"/>
    <xf numFmtId="0" fontId="60" fillId="2" borderId="1" xfId="2" applyFont="1" applyFill="1" applyBorder="1" applyAlignment="1">
      <alignment horizontal="center" vertical="top" wrapText="1"/>
    </xf>
    <xf numFmtId="0" fontId="62" fillId="2" borderId="1" xfId="2" applyFont="1" applyFill="1" applyBorder="1" applyAlignment="1">
      <alignment horizontal="left" vertical="top" wrapText="1"/>
    </xf>
    <xf numFmtId="4" fontId="60" fillId="2" borderId="1" xfId="2" applyNumberFormat="1" applyFont="1" applyFill="1" applyBorder="1" applyAlignment="1">
      <alignment horizontal="center" vertical="top" wrapText="1"/>
    </xf>
    <xf numFmtId="3" fontId="60" fillId="2" borderId="1" xfId="2" applyNumberFormat="1" applyFont="1" applyFill="1" applyBorder="1" applyAlignment="1">
      <alignment horizontal="center" vertical="top" wrapText="1"/>
    </xf>
    <xf numFmtId="3" fontId="23" fillId="2" borderId="1" xfId="21" applyNumberFormat="1" applyFont="1" applyFill="1" applyBorder="1" applyAlignment="1">
      <alignment horizontal="right" vertical="top" wrapText="1"/>
    </xf>
    <xf numFmtId="3" fontId="34" fillId="2" borderId="0" xfId="22" applyNumberFormat="1" applyFont="1" applyFill="1" applyAlignment="1">
      <alignment vertical="center"/>
    </xf>
    <xf numFmtId="0" fontId="23" fillId="2" borderId="1" xfId="2" applyFont="1" applyFill="1" applyBorder="1"/>
    <xf numFmtId="166" fontId="23" fillId="2" borderId="1" xfId="21" applyNumberFormat="1" applyFont="1" applyFill="1" applyBorder="1" applyAlignment="1">
      <alignment horizontal="right" vertical="top" wrapText="1"/>
    </xf>
    <xf numFmtId="3" fontId="60" fillId="2" borderId="4" xfId="2" applyNumberFormat="1" applyFont="1" applyFill="1" applyBorder="1" applyAlignment="1">
      <alignment horizontal="center" vertical="top" wrapText="1"/>
    </xf>
    <xf numFmtId="0" fontId="23" fillId="2" borderId="0" xfId="2" applyFont="1" applyFill="1"/>
    <xf numFmtId="166" fontId="23" fillId="2" borderId="1" xfId="2" applyNumberFormat="1" applyFont="1" applyFill="1" applyBorder="1"/>
    <xf numFmtId="166" fontId="23" fillId="2" borderId="1" xfId="21" applyNumberFormat="1" applyFont="1" applyFill="1" applyBorder="1" applyAlignment="1">
      <alignment horizontal="right" vertical="center" wrapText="1"/>
    </xf>
    <xf numFmtId="3" fontId="60" fillId="2" borderId="1" xfId="2" applyNumberFormat="1" applyFont="1" applyFill="1" applyBorder="1" applyAlignment="1">
      <alignment horizontal="center" vertical="center" wrapText="1"/>
    </xf>
    <xf numFmtId="3" fontId="60" fillId="2" borderId="4" xfId="2" applyNumberFormat="1" applyFont="1" applyFill="1" applyBorder="1" applyAlignment="1">
      <alignment horizontal="center" vertical="center" wrapText="1"/>
    </xf>
    <xf numFmtId="3" fontId="57" fillId="2" borderId="0" xfId="2" applyNumberFormat="1" applyFont="1" applyFill="1" applyBorder="1" applyAlignment="1">
      <alignment horizontal="center" vertical="top" wrapText="1"/>
    </xf>
    <xf numFmtId="3" fontId="23" fillId="2" borderId="7" xfId="21" applyNumberFormat="1" applyFont="1" applyFill="1" applyBorder="1" applyAlignment="1">
      <alignment horizontal="right" vertical="top" wrapText="1"/>
    </xf>
    <xf numFmtId="3" fontId="60" fillId="2" borderId="19" xfId="2" applyNumberFormat="1" applyFont="1" applyFill="1" applyBorder="1" applyAlignment="1">
      <alignment horizontal="center" vertical="top" wrapText="1"/>
    </xf>
    <xf numFmtId="3" fontId="23" fillId="2" borderId="13" xfId="21" applyNumberFormat="1" applyFont="1" applyFill="1" applyBorder="1" applyAlignment="1">
      <alignment horizontal="right" vertical="top" wrapText="1"/>
    </xf>
    <xf numFmtId="3" fontId="23" fillId="2" borderId="12" xfId="21" applyNumberFormat="1" applyFont="1" applyFill="1" applyBorder="1" applyAlignment="1">
      <alignment horizontal="right" vertical="top" wrapText="1"/>
    </xf>
    <xf numFmtId="3" fontId="23" fillId="2" borderId="10" xfId="21" applyNumberFormat="1" applyFont="1" applyFill="1" applyBorder="1" applyAlignment="1">
      <alignment horizontal="right" vertical="top" wrapText="1"/>
    </xf>
    <xf numFmtId="165" fontId="23" fillId="2" borderId="1" xfId="1" applyNumberFormat="1" applyFont="1" applyFill="1" applyBorder="1"/>
    <xf numFmtId="166" fontId="23" fillId="2" borderId="10" xfId="2" applyNumberFormat="1" applyFont="1" applyFill="1" applyBorder="1"/>
    <xf numFmtId="3" fontId="60" fillId="2" borderId="13" xfId="2" applyNumberFormat="1" applyFont="1" applyFill="1" applyBorder="1" applyAlignment="1">
      <alignment horizontal="right" vertical="top" wrapText="1"/>
    </xf>
    <xf numFmtId="0" fontId="44" fillId="0" borderId="9" xfId="34" applyNumberFormat="1" applyFont="1" applyFill="1" applyBorder="1" applyAlignment="1">
      <alignment horizontal="center" vertical="center"/>
    </xf>
    <xf numFmtId="0" fontId="44" fillId="0" borderId="1" xfId="0" applyFont="1" applyFill="1" applyBorder="1" applyAlignment="1">
      <alignment horizontal="left" vertical="top" wrapText="1"/>
    </xf>
    <xf numFmtId="0" fontId="44" fillId="0" borderId="1" xfId="42" applyFont="1" applyFill="1" applyBorder="1" applyAlignment="1">
      <alignment horizontal="left" vertical="center" wrapText="1"/>
    </xf>
    <xf numFmtId="0" fontId="57" fillId="3" borderId="0" xfId="2" applyFont="1" applyFill="1" applyBorder="1" applyAlignment="1">
      <alignment horizontal="center" wrapText="1"/>
    </xf>
    <xf numFmtId="0" fontId="57" fillId="3" borderId="16" xfId="2" applyFont="1" applyFill="1" applyBorder="1" applyAlignment="1">
      <alignment horizontal="center" vertical="top" wrapText="1"/>
    </xf>
    <xf numFmtId="0" fontId="57" fillId="3" borderId="1" xfId="2" applyFont="1" applyFill="1" applyBorder="1" applyAlignment="1">
      <alignment horizontal="center" vertical="top" wrapText="1"/>
    </xf>
    <xf numFmtId="3" fontId="57" fillId="5" borderId="16" xfId="2" applyNumberFormat="1" applyFont="1" applyFill="1" applyBorder="1" applyAlignment="1">
      <alignment horizontal="center" vertical="top" wrapText="1"/>
    </xf>
    <xf numFmtId="3" fontId="57" fillId="5" borderId="1" xfId="2" applyNumberFormat="1" applyFont="1" applyFill="1" applyBorder="1" applyAlignment="1">
      <alignment horizontal="center" vertical="top" wrapText="1"/>
    </xf>
    <xf numFmtId="3" fontId="57" fillId="5" borderId="10" xfId="2" applyNumberFormat="1" applyFont="1" applyFill="1" applyBorder="1" applyAlignment="1">
      <alignment horizontal="center" vertical="top" wrapText="1"/>
    </xf>
    <xf numFmtId="0" fontId="57" fillId="2" borderId="16" xfId="2" applyFont="1" applyFill="1" applyBorder="1" applyAlignment="1">
      <alignment horizontal="center" vertical="top" wrapText="1"/>
    </xf>
    <xf numFmtId="0" fontId="59" fillId="3" borderId="1" xfId="2" applyFont="1" applyFill="1" applyBorder="1" applyAlignment="1">
      <alignment horizontal="center" vertical="top" wrapText="1"/>
    </xf>
    <xf numFmtId="0" fontId="59" fillId="16" borderId="1" xfId="2" applyFont="1" applyFill="1" applyBorder="1" applyAlignment="1">
      <alignment horizontal="center" vertical="top" wrapText="1"/>
    </xf>
    <xf numFmtId="0" fontId="57" fillId="2" borderId="17" xfId="2" applyFont="1" applyFill="1" applyBorder="1" applyAlignment="1">
      <alignment horizontal="center" vertical="top" wrapText="1"/>
    </xf>
    <xf numFmtId="0" fontId="59" fillId="3" borderId="1" xfId="2" applyFont="1" applyFill="1" applyBorder="1" applyAlignment="1">
      <alignment horizontal="center" vertical="center" wrapText="1"/>
    </xf>
    <xf numFmtId="0" fontId="59" fillId="6" borderId="1" xfId="2" applyFont="1" applyFill="1" applyBorder="1" applyAlignment="1">
      <alignment horizontal="center" vertical="top" wrapText="1"/>
    </xf>
    <xf numFmtId="0" fontId="59" fillId="4" borderId="1" xfId="2" applyFont="1" applyFill="1" applyBorder="1" applyAlignment="1">
      <alignment horizontal="center" vertical="top" wrapText="1"/>
    </xf>
    <xf numFmtId="0" fontId="57" fillId="3" borderId="4" xfId="2" applyFont="1" applyFill="1" applyBorder="1" applyAlignment="1">
      <alignment horizontal="center" vertical="top" wrapText="1"/>
    </xf>
    <xf numFmtId="3" fontId="57" fillId="2" borderId="1" xfId="2" applyNumberFormat="1" applyFont="1" applyFill="1" applyBorder="1" applyAlignment="1">
      <alignment horizontal="center" vertical="top" wrapText="1"/>
    </xf>
    <xf numFmtId="0" fontId="57" fillId="2" borderId="1" xfId="2" applyFont="1" applyFill="1" applyBorder="1" applyAlignment="1">
      <alignment horizontal="center" vertical="top" wrapText="1"/>
    </xf>
    <xf numFmtId="0" fontId="59" fillId="2" borderId="1" xfId="2" applyFont="1" applyFill="1" applyBorder="1" applyAlignment="1">
      <alignment horizontal="center" vertical="top" wrapText="1"/>
    </xf>
    <xf numFmtId="165" fontId="57" fillId="3" borderId="1" xfId="1" applyNumberFormat="1" applyFont="1" applyFill="1" applyBorder="1" applyAlignment="1">
      <alignment horizontal="center" vertical="top" wrapText="1"/>
    </xf>
    <xf numFmtId="165" fontId="59" fillId="3" borderId="1" xfId="1" applyNumberFormat="1" applyFont="1" applyFill="1" applyBorder="1" applyAlignment="1">
      <alignment horizontal="center" vertical="top" wrapText="1"/>
    </xf>
    <xf numFmtId="0" fontId="60" fillId="3" borderId="20" xfId="2" applyFont="1" applyFill="1" applyBorder="1" applyAlignment="1">
      <alignment horizontal="center" vertical="top" wrapText="1"/>
    </xf>
    <xf numFmtId="0" fontId="60" fillId="3" borderId="1" xfId="2" applyFont="1" applyFill="1" applyBorder="1" applyAlignment="1">
      <alignment horizontal="center" vertical="top" wrapText="1"/>
    </xf>
    <xf numFmtId="0" fontId="57" fillId="3" borderId="0" xfId="2" applyFont="1" applyFill="1" applyBorder="1" applyAlignment="1">
      <alignment horizontal="center" vertical="center"/>
    </xf>
    <xf numFmtId="0" fontId="57" fillId="3" borderId="0" xfId="2" applyFont="1" applyFill="1" applyBorder="1" applyAlignment="1">
      <alignment horizontal="center"/>
    </xf>
    <xf numFmtId="0" fontId="57" fillId="3" borderId="14" xfId="2" applyFont="1" applyFill="1" applyBorder="1" applyAlignment="1">
      <alignment horizontal="center" vertical="top" wrapText="1"/>
    </xf>
    <xf numFmtId="3" fontId="57" fillId="5" borderId="14" xfId="2" applyNumberFormat="1" applyFont="1" applyFill="1" applyBorder="1" applyAlignment="1">
      <alignment horizontal="center" vertical="top" wrapText="1"/>
    </xf>
    <xf numFmtId="3" fontId="57" fillId="18" borderId="4" xfId="2" applyNumberFormat="1" applyFont="1" applyFill="1" applyBorder="1" applyAlignment="1">
      <alignment horizontal="center" vertical="top" wrapText="1"/>
    </xf>
    <xf numFmtId="3" fontId="57" fillId="18" borderId="13" xfId="2" applyNumberFormat="1" applyFont="1" applyFill="1" applyBorder="1" applyAlignment="1">
      <alignment horizontal="center" vertical="top" wrapText="1"/>
    </xf>
    <xf numFmtId="165" fontId="23" fillId="7" borderId="1" xfId="1" applyNumberFormat="1" applyFont="1" applyFill="1" applyBorder="1"/>
    <xf numFmtId="165" fontId="23" fillId="2" borderId="13" xfId="1" applyNumberFormat="1" applyFont="1" applyFill="1" applyBorder="1"/>
    <xf numFmtId="166" fontId="23" fillId="2" borderId="1" xfId="2" applyNumberFormat="1" applyFill="1" applyBorder="1"/>
    <xf numFmtId="166" fontId="23" fillId="2" borderId="1" xfId="21" applyNumberFormat="1" applyFill="1" applyBorder="1" applyAlignment="1">
      <alignment horizontal="right" vertical="top" wrapText="1"/>
    </xf>
    <xf numFmtId="3" fontId="61" fillId="2" borderId="7" xfId="21" applyNumberFormat="1" applyFont="1" applyFill="1" applyBorder="1" applyAlignment="1">
      <alignment horizontal="right" vertical="top" wrapText="1"/>
    </xf>
    <xf numFmtId="3" fontId="61" fillId="2" borderId="1" xfId="21" applyNumberFormat="1" applyFont="1" applyFill="1" applyBorder="1" applyAlignment="1">
      <alignment horizontal="right" vertical="top" wrapText="1"/>
    </xf>
    <xf numFmtId="3" fontId="61" fillId="2" borderId="19" xfId="21" applyNumberFormat="1" applyFont="1" applyFill="1" applyBorder="1" applyAlignment="1">
      <alignment horizontal="right" vertical="top" wrapText="1"/>
    </xf>
    <xf numFmtId="3" fontId="57" fillId="2" borderId="12" xfId="2" applyNumberFormat="1" applyFont="1" applyFill="1" applyBorder="1" applyAlignment="1">
      <alignment horizontal="center" vertical="top" wrapText="1"/>
    </xf>
    <xf numFmtId="0" fontId="87" fillId="0" borderId="0" xfId="58" applyFont="1" applyFill="1" applyAlignment="1">
      <alignment horizontal="center"/>
    </xf>
    <xf numFmtId="0" fontId="54" fillId="3" borderId="0" xfId="58" applyFont="1" applyFill="1" applyAlignment="1">
      <alignment horizontal="center"/>
    </xf>
    <xf numFmtId="0" fontId="50" fillId="3" borderId="0" xfId="58" applyFont="1" applyFill="1" applyAlignment="1">
      <alignment horizontal="left"/>
    </xf>
    <xf numFmtId="0" fontId="50" fillId="3" borderId="0" xfId="58" applyFont="1" applyFill="1" applyAlignment="1">
      <alignment horizontal="center"/>
    </xf>
    <xf numFmtId="0" fontId="33" fillId="3" borderId="0" xfId="58" applyFont="1" applyFill="1"/>
    <xf numFmtId="0" fontId="33" fillId="3" borderId="0" xfId="58" applyFont="1" applyFill="1" applyAlignment="1">
      <alignment horizontal="center"/>
    </xf>
    <xf numFmtId="0" fontId="50" fillId="4" borderId="0" xfId="58" applyFont="1" applyFill="1" applyAlignment="1">
      <alignment horizontal="center"/>
    </xf>
    <xf numFmtId="0" fontId="88" fillId="0" borderId="0" xfId="58" applyFont="1" applyFill="1" applyAlignment="1">
      <alignment horizontal="center"/>
    </xf>
    <xf numFmtId="0" fontId="50" fillId="3" borderId="0" xfId="58" applyFont="1" applyFill="1"/>
    <xf numFmtId="0" fontId="33" fillId="3" borderId="1" xfId="58" applyFont="1" applyFill="1" applyBorder="1" applyAlignment="1">
      <alignment horizontal="center" vertical="center" wrapText="1"/>
    </xf>
    <xf numFmtId="0" fontId="33" fillId="3" borderId="8" xfId="58" applyNumberFormat="1" applyFont="1" applyFill="1" applyBorder="1" applyAlignment="1">
      <alignment horizontal="center" vertical="center" wrapText="1"/>
    </xf>
    <xf numFmtId="0" fontId="33" fillId="3" borderId="1" xfId="58" applyNumberFormat="1" applyFont="1" applyFill="1" applyBorder="1" applyAlignment="1">
      <alignment horizontal="center" vertical="center" wrapText="1"/>
    </xf>
    <xf numFmtId="0" fontId="33" fillId="4" borderId="1" xfId="58" applyNumberFormat="1" applyFont="1" applyFill="1" applyBorder="1" applyAlignment="1">
      <alignment horizontal="center" vertical="center" wrapText="1"/>
    </xf>
    <xf numFmtId="49" fontId="33" fillId="3" borderId="1" xfId="58" applyNumberFormat="1" applyFont="1" applyFill="1" applyBorder="1" applyAlignment="1">
      <alignment horizontal="center" vertical="center" wrapText="1"/>
    </xf>
    <xf numFmtId="0" fontId="33" fillId="4" borderId="1" xfId="58" applyFont="1" applyFill="1" applyBorder="1" applyAlignment="1">
      <alignment horizontal="center" vertical="center" wrapText="1"/>
    </xf>
    <xf numFmtId="0" fontId="89" fillId="0" borderId="1" xfId="58" applyNumberFormat="1" applyFont="1" applyFill="1" applyBorder="1" applyAlignment="1">
      <alignment horizontal="center" vertical="center" wrapText="1"/>
    </xf>
    <xf numFmtId="0" fontId="33" fillId="3" borderId="1" xfId="58" applyFont="1" applyFill="1" applyBorder="1" applyAlignment="1">
      <alignment horizontal="left" vertical="center" wrapText="1"/>
    </xf>
    <xf numFmtId="0" fontId="33" fillId="3" borderId="0" xfId="58" applyFont="1" applyFill="1" applyAlignment="1">
      <alignment horizontal="center" vertical="center" wrapText="1"/>
    </xf>
    <xf numFmtId="0" fontId="33" fillId="0" borderId="8" xfId="58" applyNumberFormat="1" applyFont="1" applyFill="1" applyBorder="1" applyAlignment="1">
      <alignment horizontal="center" vertical="center" wrapText="1"/>
    </xf>
    <xf numFmtId="0" fontId="90" fillId="3" borderId="1" xfId="58" applyFont="1" applyFill="1" applyBorder="1" applyAlignment="1">
      <alignment horizontal="center" vertical="center"/>
    </xf>
    <xf numFmtId="0" fontId="90" fillId="3" borderId="8" xfId="58" applyNumberFormat="1" applyFont="1" applyFill="1" applyBorder="1" applyAlignment="1">
      <alignment vertical="center" wrapText="1"/>
    </xf>
    <xf numFmtId="3" fontId="33" fillId="3" borderId="1" xfId="58" applyNumberFormat="1" applyFont="1" applyFill="1" applyBorder="1" applyAlignment="1">
      <alignment horizontal="center" vertical="center" wrapText="1"/>
    </xf>
    <xf numFmtId="3" fontId="33" fillId="4" borderId="1" xfId="58" applyNumberFormat="1" applyFont="1" applyFill="1" applyBorder="1" applyAlignment="1">
      <alignment horizontal="center" vertical="center" wrapText="1"/>
    </xf>
    <xf numFmtId="3" fontId="89" fillId="3" borderId="1" xfId="58" applyNumberFormat="1" applyFont="1" applyFill="1" applyBorder="1" applyAlignment="1">
      <alignment horizontal="center" vertical="center" wrapText="1"/>
    </xf>
    <xf numFmtId="0" fontId="91" fillId="3" borderId="1" xfId="58" applyFont="1" applyFill="1" applyBorder="1" applyAlignment="1">
      <alignment horizontal="left" vertical="center" wrapText="1"/>
    </xf>
    <xf numFmtId="0" fontId="90" fillId="3" borderId="0" xfId="58" applyFont="1" applyFill="1" applyAlignment="1">
      <alignment horizontal="center" vertical="center"/>
    </xf>
    <xf numFmtId="0" fontId="50" fillId="3" borderId="1" xfId="58" applyFont="1" applyFill="1" applyBorder="1" applyAlignment="1">
      <alignment horizontal="center"/>
    </xf>
    <xf numFmtId="0" fontId="50" fillId="3" borderId="1" xfId="58" applyNumberFormat="1" applyFont="1" applyFill="1" applyBorder="1" applyAlignment="1">
      <alignment vertical="top" wrapText="1"/>
    </xf>
    <xf numFmtId="3" fontId="50" fillId="3" borderId="1" xfId="58" applyNumberFormat="1" applyFont="1" applyFill="1" applyBorder="1" applyAlignment="1">
      <alignment horizontal="center" vertical="top" wrapText="1"/>
    </xf>
    <xf numFmtId="3" fontId="50" fillId="3" borderId="1" xfId="58" applyNumberFormat="1" applyFont="1" applyFill="1" applyBorder="1" applyAlignment="1">
      <alignment horizontal="center" vertical="center" wrapText="1"/>
    </xf>
    <xf numFmtId="3" fontId="50" fillId="4" borderId="1" xfId="58" applyNumberFormat="1" applyFont="1" applyFill="1" applyBorder="1" applyAlignment="1">
      <alignment horizontal="center" vertical="center" wrapText="1"/>
    </xf>
    <xf numFmtId="3" fontId="50" fillId="3" borderId="1" xfId="58" applyNumberFormat="1" applyFont="1" applyFill="1" applyBorder="1" applyAlignment="1">
      <alignment horizontal="center" vertical="center"/>
    </xf>
    <xf numFmtId="3" fontId="50" fillId="4" borderId="1" xfId="58" applyNumberFormat="1" applyFont="1" applyFill="1" applyBorder="1" applyAlignment="1">
      <alignment horizontal="center" vertical="center"/>
    </xf>
    <xf numFmtId="3" fontId="89" fillId="0" borderId="1" xfId="58" applyNumberFormat="1" applyFont="1" applyFill="1" applyBorder="1" applyAlignment="1">
      <alignment horizontal="center" vertical="top" wrapText="1"/>
    </xf>
    <xf numFmtId="0" fontId="50" fillId="3" borderId="1" xfId="58" applyFont="1" applyFill="1" applyBorder="1" applyAlignment="1">
      <alignment horizontal="left"/>
    </xf>
    <xf numFmtId="3" fontId="89" fillId="3" borderId="1" xfId="58" applyNumberFormat="1" applyFont="1" applyFill="1" applyBorder="1" applyAlignment="1">
      <alignment horizontal="center" vertical="top" wrapText="1"/>
    </xf>
    <xf numFmtId="0" fontId="33" fillId="3" borderId="1" xfId="58" applyFont="1" applyFill="1" applyBorder="1" applyAlignment="1">
      <alignment horizontal="left"/>
    </xf>
    <xf numFmtId="0" fontId="50" fillId="15" borderId="1" xfId="58" applyFont="1" applyFill="1" applyBorder="1" applyAlignment="1">
      <alignment horizontal="center"/>
    </xf>
    <xf numFmtId="0" fontId="50" fillId="15" borderId="1" xfId="58" applyNumberFormat="1" applyFont="1" applyFill="1" applyBorder="1" applyAlignment="1">
      <alignment horizontal="right" vertical="top" wrapText="1"/>
    </xf>
    <xf numFmtId="3" fontId="50" fillId="15" borderId="1" xfId="58" applyNumberFormat="1" applyFont="1" applyFill="1" applyBorder="1" applyAlignment="1">
      <alignment horizontal="center" vertical="center" wrapText="1"/>
    </xf>
    <xf numFmtId="3" fontId="50" fillId="15" borderId="1" xfId="58" applyNumberFormat="1" applyFont="1" applyFill="1" applyBorder="1" applyAlignment="1">
      <alignment horizontal="center" vertical="center"/>
    </xf>
    <xf numFmtId="3" fontId="33" fillId="15" borderId="1" xfId="58" applyNumberFormat="1" applyFont="1" applyFill="1" applyBorder="1" applyAlignment="1">
      <alignment horizontal="center" vertical="top" wrapText="1"/>
    </xf>
    <xf numFmtId="0" fontId="91" fillId="15" borderId="1" xfId="58" applyFont="1" applyFill="1" applyBorder="1" applyAlignment="1">
      <alignment horizontal="left" vertical="center"/>
    </xf>
    <xf numFmtId="0" fontId="50" fillId="15" borderId="0" xfId="58" applyFont="1" applyFill="1"/>
    <xf numFmtId="3" fontId="89" fillId="15" borderId="1" xfId="58" applyNumberFormat="1" applyFont="1" applyFill="1" applyBorder="1" applyAlignment="1">
      <alignment horizontal="center" vertical="top" wrapText="1"/>
    </xf>
    <xf numFmtId="0" fontId="91" fillId="15" borderId="1" xfId="58" applyFont="1" applyFill="1" applyBorder="1" applyAlignment="1">
      <alignment horizontal="left" vertical="center" wrapText="1"/>
    </xf>
    <xf numFmtId="0" fontId="52" fillId="3" borderId="1" xfId="58" applyFont="1" applyFill="1" applyBorder="1" applyAlignment="1">
      <alignment horizontal="center"/>
    </xf>
    <xf numFmtId="0" fontId="52" fillId="3" borderId="1" xfId="58" applyNumberFormat="1" applyFont="1" applyFill="1" applyBorder="1" applyAlignment="1">
      <alignment vertical="top" wrapText="1"/>
    </xf>
    <xf numFmtId="3" fontId="52" fillId="3" borderId="1" xfId="58" applyNumberFormat="1" applyFont="1" applyFill="1" applyBorder="1" applyAlignment="1">
      <alignment horizontal="center" vertical="center" wrapText="1"/>
    </xf>
    <xf numFmtId="3" fontId="52" fillId="4" borderId="1" xfId="58" applyNumberFormat="1" applyFont="1" applyFill="1" applyBorder="1" applyAlignment="1">
      <alignment horizontal="center" vertical="center" wrapText="1"/>
    </xf>
    <xf numFmtId="3" fontId="52" fillId="3" borderId="1" xfId="58" applyNumberFormat="1" applyFont="1" applyFill="1" applyBorder="1" applyAlignment="1">
      <alignment horizontal="center" vertical="center"/>
    </xf>
    <xf numFmtId="3" fontId="52" fillId="4" borderId="1" xfId="58" applyNumberFormat="1" applyFont="1" applyFill="1" applyBorder="1" applyAlignment="1">
      <alignment horizontal="center" vertical="center"/>
    </xf>
    <xf numFmtId="3" fontId="33" fillId="0" borderId="1" xfId="58" applyNumberFormat="1" applyFont="1" applyFill="1" applyBorder="1" applyAlignment="1">
      <alignment horizontal="center" vertical="top" wrapText="1"/>
    </xf>
    <xf numFmtId="3" fontId="52" fillId="3" borderId="10" xfId="58" applyNumberFormat="1" applyFont="1" applyFill="1" applyBorder="1" applyAlignment="1">
      <alignment horizontal="center" vertical="center"/>
    </xf>
    <xf numFmtId="0" fontId="52" fillId="3" borderId="0" xfId="58" applyFont="1" applyFill="1"/>
    <xf numFmtId="0" fontId="92" fillId="15" borderId="1" xfId="58" applyFont="1" applyFill="1" applyBorder="1" applyAlignment="1">
      <alignment horizontal="left" vertical="top" wrapText="1"/>
    </xf>
    <xf numFmtId="0" fontId="52" fillId="3" borderId="1" xfId="58" applyFont="1" applyFill="1" applyBorder="1" applyAlignment="1">
      <alignment horizontal="left" vertical="center" wrapText="1"/>
    </xf>
    <xf numFmtId="3" fontId="52" fillId="3" borderId="1" xfId="58" applyNumberFormat="1" applyFont="1" applyFill="1" applyBorder="1" applyAlignment="1">
      <alignment horizontal="left" vertical="center" wrapText="1"/>
    </xf>
    <xf numFmtId="3" fontId="33" fillId="9" borderId="1" xfId="58" applyNumberFormat="1" applyFont="1" applyFill="1" applyBorder="1" applyAlignment="1">
      <alignment horizontal="center" vertical="top" wrapText="1"/>
    </xf>
    <xf numFmtId="0" fontId="50" fillId="15" borderId="1" xfId="58" applyFont="1" applyFill="1" applyBorder="1" applyAlignment="1">
      <alignment horizontal="left"/>
    </xf>
    <xf numFmtId="0" fontId="90" fillId="0" borderId="1" xfId="58" applyFont="1" applyFill="1" applyBorder="1" applyAlignment="1">
      <alignment horizontal="center"/>
    </xf>
    <xf numFmtId="0" fontId="90" fillId="0" borderId="1" xfId="58" applyNumberFormat="1" applyFont="1" applyFill="1" applyBorder="1" applyAlignment="1">
      <alignment horizontal="right" vertical="top" wrapText="1"/>
    </xf>
    <xf numFmtId="3" fontId="33" fillId="0" borderId="1" xfId="58" applyNumberFormat="1" applyFont="1" applyFill="1" applyBorder="1" applyAlignment="1">
      <alignment horizontal="center" vertical="center" wrapText="1"/>
    </xf>
    <xf numFmtId="3" fontId="89" fillId="0" borderId="1" xfId="58" applyNumberFormat="1" applyFont="1" applyFill="1" applyBorder="1" applyAlignment="1">
      <alignment horizontal="center" vertical="center" wrapText="1"/>
    </xf>
    <xf numFmtId="3" fontId="91" fillId="0" borderId="1" xfId="58" applyNumberFormat="1" applyFont="1" applyFill="1" applyBorder="1" applyAlignment="1">
      <alignment vertical="top" wrapText="1"/>
    </xf>
    <xf numFmtId="0" fontId="90" fillId="0" borderId="0" xfId="58" applyFont="1" applyFill="1"/>
    <xf numFmtId="0" fontId="93" fillId="18" borderId="1" xfId="58" applyFont="1" applyFill="1" applyBorder="1" applyAlignment="1">
      <alignment horizontal="center"/>
    </xf>
    <xf numFmtId="0" fontId="54" fillId="18" borderId="1" xfId="58" applyNumberFormat="1" applyFont="1" applyFill="1" applyBorder="1" applyAlignment="1">
      <alignment horizontal="center" vertical="top" wrapText="1"/>
    </xf>
    <xf numFmtId="3" fontId="50" fillId="18" borderId="1" xfId="58" applyNumberFormat="1" applyFont="1" applyFill="1" applyBorder="1" applyAlignment="1">
      <alignment horizontal="center" vertical="center" wrapText="1"/>
    </xf>
    <xf numFmtId="3" fontId="50" fillId="18" borderId="1" xfId="58" applyNumberFormat="1" applyFont="1" applyFill="1" applyBorder="1" applyAlignment="1">
      <alignment horizontal="center" vertical="center"/>
    </xf>
    <xf numFmtId="3" fontId="33" fillId="18" borderId="1" xfId="58" applyNumberFormat="1" applyFont="1" applyFill="1" applyBorder="1" applyAlignment="1">
      <alignment horizontal="center" vertical="top" wrapText="1"/>
    </xf>
    <xf numFmtId="0" fontId="91" fillId="18" borderId="1" xfId="58" applyFont="1" applyFill="1" applyBorder="1" applyAlignment="1">
      <alignment horizontal="left"/>
    </xf>
    <xf numFmtId="0" fontId="91" fillId="0" borderId="0" xfId="58" applyFont="1" applyFill="1"/>
    <xf numFmtId="0" fontId="90" fillId="3" borderId="1" xfId="58" applyFont="1" applyFill="1" applyBorder="1" applyAlignment="1">
      <alignment horizontal="center"/>
    </xf>
    <xf numFmtId="0" fontId="90" fillId="3" borderId="1" xfId="58" applyNumberFormat="1" applyFont="1" applyFill="1" applyBorder="1" applyAlignment="1">
      <alignment vertical="top" wrapText="1"/>
    </xf>
    <xf numFmtId="3" fontId="50" fillId="4" borderId="1" xfId="58" applyNumberFormat="1" applyFont="1" applyFill="1" applyBorder="1" applyAlignment="1">
      <alignment horizontal="center" vertical="top" wrapText="1"/>
    </xf>
    <xf numFmtId="3" fontId="50" fillId="3" borderId="1" xfId="58" applyNumberFormat="1" applyFont="1" applyFill="1" applyBorder="1" applyAlignment="1">
      <alignment horizontal="center" vertical="top"/>
    </xf>
    <xf numFmtId="3" fontId="50" fillId="4" borderId="1" xfId="58" applyNumberFormat="1" applyFont="1" applyFill="1" applyBorder="1" applyAlignment="1">
      <alignment horizontal="center" vertical="top"/>
    </xf>
    <xf numFmtId="3" fontId="33" fillId="3" borderId="1" xfId="58" applyNumberFormat="1" applyFont="1" applyFill="1" applyBorder="1" applyAlignment="1">
      <alignment horizontal="center" vertical="top"/>
    </xf>
    <xf numFmtId="0" fontId="90" fillId="3" borderId="0" xfId="58" applyFont="1" applyFill="1"/>
    <xf numFmtId="0" fontId="90" fillId="3" borderId="1" xfId="58" applyFont="1" applyFill="1" applyBorder="1" applyAlignment="1">
      <alignment horizontal="center" vertical="top"/>
    </xf>
    <xf numFmtId="0" fontId="90" fillId="3" borderId="1" xfId="58" applyFont="1" applyFill="1" applyBorder="1" applyAlignment="1">
      <alignment horizontal="left"/>
    </xf>
    <xf numFmtId="3" fontId="33" fillId="3" borderId="1" xfId="58" applyNumberFormat="1" applyFont="1" applyFill="1" applyBorder="1" applyAlignment="1">
      <alignment horizontal="center" vertical="top" wrapText="1"/>
    </xf>
    <xf numFmtId="3" fontId="33" fillId="4" borderId="1" xfId="58" applyNumberFormat="1" applyFont="1" applyFill="1" applyBorder="1" applyAlignment="1">
      <alignment horizontal="center" vertical="top" wrapText="1"/>
    </xf>
    <xf numFmtId="0" fontId="84" fillId="3" borderId="1" xfId="58" applyFont="1" applyFill="1" applyBorder="1" applyAlignment="1">
      <alignment horizontal="left" vertical="center" wrapText="1"/>
    </xf>
    <xf numFmtId="0" fontId="33" fillId="3" borderId="10" xfId="58" applyNumberFormat="1" applyFont="1" applyFill="1" applyBorder="1" applyAlignment="1">
      <alignment horizontal="center" vertical="top" wrapText="1"/>
    </xf>
    <xf numFmtId="3" fontId="33" fillId="0" borderId="1" xfId="58" applyNumberFormat="1" applyFont="1" applyFill="1" applyBorder="1" applyAlignment="1">
      <alignment horizontal="center" vertical="top"/>
    </xf>
    <xf numFmtId="3" fontId="91" fillId="3" borderId="1" xfId="58" applyNumberFormat="1" applyFont="1" applyFill="1" applyBorder="1" applyAlignment="1">
      <alignment horizontal="left" vertical="top" wrapText="1"/>
    </xf>
    <xf numFmtId="0" fontId="54" fillId="3" borderId="1" xfId="58" applyFont="1" applyFill="1" applyBorder="1" applyAlignment="1">
      <alignment horizontal="center"/>
    </xf>
    <xf numFmtId="0" fontId="54" fillId="3" borderId="1" xfId="58" applyNumberFormat="1" applyFont="1" applyFill="1" applyBorder="1" applyAlignment="1">
      <alignment vertical="top" wrapText="1"/>
    </xf>
    <xf numFmtId="3" fontId="33" fillId="4" borderId="1" xfId="58" applyNumberFormat="1" applyFont="1" applyFill="1" applyBorder="1" applyAlignment="1">
      <alignment horizontal="center" vertical="top"/>
    </xf>
    <xf numFmtId="3" fontId="54" fillId="3" borderId="1" xfId="58" applyNumberFormat="1" applyFont="1" applyFill="1" applyBorder="1" applyAlignment="1">
      <alignment horizontal="left" vertical="top"/>
    </xf>
    <xf numFmtId="0" fontId="54" fillId="3" borderId="0" xfId="58" applyFont="1" applyFill="1"/>
    <xf numFmtId="0" fontId="88" fillId="3" borderId="0" xfId="58" applyFont="1" applyFill="1"/>
    <xf numFmtId="3" fontId="88" fillId="3" borderId="0" xfId="58" applyNumberFormat="1" applyFont="1" applyFill="1" applyAlignment="1">
      <alignment horizontal="center"/>
    </xf>
    <xf numFmtId="3" fontId="50" fillId="4" borderId="0" xfId="58" applyNumberFormat="1" applyFont="1" applyFill="1" applyAlignment="1">
      <alignment horizontal="center"/>
    </xf>
    <xf numFmtId="3" fontId="50" fillId="3" borderId="0" xfId="58" applyNumberFormat="1" applyFont="1" applyFill="1" applyAlignment="1">
      <alignment horizontal="center"/>
    </xf>
    <xf numFmtId="3" fontId="88" fillId="0" borderId="0" xfId="58" applyNumberFormat="1" applyFont="1" applyFill="1" applyAlignment="1">
      <alignment horizontal="center"/>
    </xf>
    <xf numFmtId="3" fontId="50" fillId="3" borderId="0" xfId="58" applyNumberFormat="1" applyFont="1" applyFill="1" applyAlignment="1">
      <alignment horizontal="left"/>
    </xf>
    <xf numFmtId="166" fontId="65" fillId="3" borderId="0" xfId="2" applyNumberFormat="1" applyFont="1" applyFill="1"/>
    <xf numFmtId="4" fontId="23" fillId="0" borderId="1" xfId="2" applyNumberFormat="1" applyFill="1" applyBorder="1" applyAlignment="1">
      <alignment vertical="center"/>
    </xf>
    <xf numFmtId="0" fontId="70" fillId="0" borderId="0" xfId="55" applyFont="1" applyFill="1" applyBorder="1"/>
    <xf numFmtId="4" fontId="70" fillId="0" borderId="1" xfId="55" applyNumberFormat="1" applyFont="1" applyFill="1" applyBorder="1" applyAlignment="1">
      <alignment horizontal="center" vertical="center" wrapText="1"/>
    </xf>
    <xf numFmtId="0" fontId="70" fillId="0" borderId="0" xfId="55" applyFont="1" applyFill="1" applyBorder="1" applyAlignment="1">
      <alignment horizontal="center" vertical="center" wrapText="1"/>
    </xf>
    <xf numFmtId="0" fontId="70" fillId="0" borderId="0" xfId="55" applyFont="1" applyFill="1" applyBorder="1" applyAlignment="1">
      <alignment horizontal="left" vertical="center" wrapText="1"/>
    </xf>
    <xf numFmtId="0" fontId="70" fillId="0" borderId="0" xfId="55" applyFont="1" applyFill="1" applyBorder="1" applyAlignment="1">
      <alignment wrapText="1"/>
    </xf>
    <xf numFmtId="0" fontId="18" fillId="0" borderId="1" xfId="4" applyFont="1" applyFill="1" applyBorder="1" applyAlignment="1">
      <alignment horizontal="left" vertical="center" wrapText="1"/>
    </xf>
    <xf numFmtId="0" fontId="24" fillId="0" borderId="1" xfId="14" applyFont="1" applyFill="1" applyBorder="1" applyAlignment="1">
      <alignment wrapText="1"/>
    </xf>
    <xf numFmtId="0" fontId="71" fillId="0" borderId="0" xfId="55" applyFont="1" applyFill="1" applyBorder="1" applyAlignment="1">
      <alignment horizontal="center" vertical="center" wrapText="1"/>
    </xf>
    <xf numFmtId="0" fontId="18" fillId="0" borderId="4" xfId="4" applyFont="1" applyFill="1" applyBorder="1" applyAlignment="1">
      <alignment horizontal="center" vertical="center"/>
    </xf>
    <xf numFmtId="4" fontId="71" fillId="0" borderId="1" xfId="55" applyNumberFormat="1" applyFont="1" applyFill="1" applyBorder="1" applyAlignment="1">
      <alignment horizontal="center" vertical="center" wrapText="1"/>
    </xf>
    <xf numFmtId="0" fontId="70" fillId="0" borderId="1" xfId="55" applyFont="1" applyFill="1" applyBorder="1"/>
    <xf numFmtId="0" fontId="70" fillId="0" borderId="1" xfId="55" applyFont="1" applyFill="1" applyBorder="1" applyAlignment="1">
      <alignment horizontal="center" vertical="center"/>
    </xf>
    <xf numFmtId="4" fontId="70" fillId="0" borderId="7" xfId="55" applyNumberFormat="1" applyFont="1" applyFill="1" applyBorder="1" applyAlignment="1">
      <alignment horizontal="center" vertical="center" wrapText="1"/>
    </xf>
    <xf numFmtId="0" fontId="24" fillId="0" borderId="1" xfId="14" applyFont="1" applyFill="1" applyBorder="1" applyAlignment="1">
      <alignment horizontal="left" vertical="center" wrapText="1"/>
    </xf>
    <xf numFmtId="0" fontId="54" fillId="3" borderId="0" xfId="58" applyFont="1" applyFill="1" applyAlignment="1">
      <alignment horizontal="center"/>
    </xf>
    <xf numFmtId="0" fontId="52" fillId="3" borderId="8" xfId="58" applyFont="1" applyFill="1" applyBorder="1" applyAlignment="1">
      <alignment horizontal="left" vertical="center" wrapText="1"/>
    </xf>
    <xf numFmtId="0" fontId="52" fillId="3" borderId="10" xfId="58" applyFont="1" applyFill="1" applyBorder="1" applyAlignment="1">
      <alignment horizontal="left" vertical="center" wrapText="1"/>
    </xf>
    <xf numFmtId="0" fontId="33" fillId="3" borderId="8" xfId="58" applyNumberFormat="1" applyFont="1" applyFill="1" applyBorder="1" applyAlignment="1">
      <alignment horizontal="center" vertical="top" wrapText="1"/>
    </xf>
    <xf numFmtId="0" fontId="33" fillId="3" borderId="10" xfId="58" applyNumberFormat="1" applyFont="1" applyFill="1" applyBorder="1" applyAlignment="1">
      <alignment horizontal="center" vertical="top" wrapText="1"/>
    </xf>
    <xf numFmtId="0" fontId="33" fillId="3" borderId="8" xfId="58" applyNumberFormat="1" applyFont="1" applyFill="1" applyBorder="1" applyAlignment="1">
      <alignment horizontal="left" vertical="top" wrapText="1"/>
    </xf>
    <xf numFmtId="0" fontId="33" fillId="3" borderId="10" xfId="58" applyNumberFormat="1" applyFont="1" applyFill="1" applyBorder="1" applyAlignment="1">
      <alignment horizontal="left" vertical="top" wrapText="1"/>
    </xf>
    <xf numFmtId="0" fontId="57" fillId="3" borderId="0" xfId="2" applyFont="1" applyFill="1" applyBorder="1" applyAlignment="1">
      <alignment horizontal="center" wrapText="1"/>
    </xf>
    <xf numFmtId="0" fontId="57" fillId="3" borderId="29" xfId="2" applyFont="1" applyFill="1" applyBorder="1" applyAlignment="1">
      <alignment horizontal="center" vertical="top" wrapText="1"/>
    </xf>
    <xf numFmtId="0" fontId="57" fillId="3" borderId="7" xfId="2" applyFont="1" applyFill="1" applyBorder="1" applyAlignment="1">
      <alignment horizontal="center" vertical="top" wrapText="1"/>
    </xf>
    <xf numFmtId="0" fontId="57" fillId="3" borderId="16" xfId="2" applyFont="1" applyFill="1" applyBorder="1" applyAlignment="1">
      <alignment horizontal="center" vertical="top" wrapText="1"/>
    </xf>
    <xf numFmtId="0" fontId="57" fillId="3" borderId="1" xfId="2" applyFont="1" applyFill="1" applyBorder="1" applyAlignment="1">
      <alignment horizontal="center" vertical="top" wrapText="1"/>
    </xf>
    <xf numFmtId="3" fontId="57" fillId="5" borderId="16" xfId="2" applyNumberFormat="1" applyFont="1" applyFill="1" applyBorder="1" applyAlignment="1">
      <alignment horizontal="center" vertical="top" wrapText="1"/>
    </xf>
    <xf numFmtId="3" fontId="57" fillId="5" borderId="1" xfId="2" applyNumberFormat="1" applyFont="1" applyFill="1" applyBorder="1" applyAlignment="1">
      <alignment horizontal="center" vertical="top" wrapText="1"/>
    </xf>
    <xf numFmtId="3" fontId="57" fillId="5" borderId="15" xfId="2" applyNumberFormat="1" applyFont="1" applyFill="1" applyBorder="1" applyAlignment="1">
      <alignment horizontal="center" vertical="top" wrapText="1"/>
    </xf>
    <xf numFmtId="3" fontId="57" fillId="5" borderId="22" xfId="2" applyNumberFormat="1" applyFont="1" applyFill="1" applyBorder="1" applyAlignment="1">
      <alignment horizontal="center" vertical="top" wrapText="1"/>
    </xf>
    <xf numFmtId="3" fontId="57" fillId="5" borderId="10" xfId="2" applyNumberFormat="1" applyFont="1" applyFill="1" applyBorder="1" applyAlignment="1">
      <alignment horizontal="center" vertical="top" wrapText="1"/>
    </xf>
    <xf numFmtId="0" fontId="57" fillId="3" borderId="38" xfId="2" applyFont="1" applyFill="1" applyBorder="1" applyAlignment="1">
      <alignment horizontal="center" vertical="top" wrapText="1"/>
    </xf>
    <xf numFmtId="0" fontId="57" fillId="3" borderId="3" xfId="2" applyFont="1" applyFill="1" applyBorder="1" applyAlignment="1">
      <alignment horizontal="center" vertical="top" wrapText="1"/>
    </xf>
    <xf numFmtId="0" fontId="57" fillId="3" borderId="32" xfId="2" applyFont="1" applyFill="1" applyBorder="1" applyAlignment="1">
      <alignment horizontal="center" vertical="top" wrapText="1"/>
    </xf>
    <xf numFmtId="0" fontId="57" fillId="4" borderId="16" xfId="2" applyFont="1" applyFill="1" applyBorder="1" applyAlignment="1">
      <alignment horizontal="center" vertical="top" wrapText="1"/>
    </xf>
    <xf numFmtId="0" fontId="57" fillId="2" borderId="16" xfId="2" applyFont="1" applyFill="1" applyBorder="1" applyAlignment="1">
      <alignment horizontal="center" vertical="top" wrapText="1"/>
    </xf>
    <xf numFmtId="164" fontId="57" fillId="5" borderId="16" xfId="1" applyFont="1" applyFill="1" applyBorder="1" applyAlignment="1">
      <alignment horizontal="center" vertical="top" wrapText="1"/>
    </xf>
    <xf numFmtId="164" fontId="57" fillId="5" borderId="1" xfId="1" applyFont="1" applyFill="1" applyBorder="1" applyAlignment="1">
      <alignment horizontal="center" vertical="top" wrapText="1"/>
    </xf>
    <xf numFmtId="0" fontId="59" fillId="3" borderId="1" xfId="2" applyFont="1" applyFill="1" applyBorder="1" applyAlignment="1">
      <alignment horizontal="center" vertical="top" wrapText="1"/>
    </xf>
    <xf numFmtId="164" fontId="57" fillId="16" borderId="16" xfId="1" applyFont="1" applyFill="1" applyBorder="1" applyAlignment="1">
      <alignment horizontal="center" vertical="top" wrapText="1"/>
    </xf>
    <xf numFmtId="164" fontId="57" fillId="16" borderId="1" xfId="1" applyFont="1" applyFill="1" applyBorder="1" applyAlignment="1">
      <alignment horizontal="center" vertical="top" wrapText="1"/>
    </xf>
    <xf numFmtId="0" fontId="57" fillId="16" borderId="16" xfId="2" applyFont="1" applyFill="1" applyBorder="1" applyAlignment="1">
      <alignment horizontal="center" vertical="top" wrapText="1"/>
    </xf>
    <xf numFmtId="0" fontId="57" fillId="16" borderId="1" xfId="2" applyFont="1" applyFill="1" applyBorder="1" applyAlignment="1">
      <alignment horizontal="center" vertical="top" wrapText="1"/>
    </xf>
    <xf numFmtId="0" fontId="57" fillId="3" borderId="17" xfId="2" applyFont="1" applyFill="1" applyBorder="1" applyAlignment="1">
      <alignment horizontal="center" vertical="top" wrapText="1"/>
    </xf>
    <xf numFmtId="0" fontId="59" fillId="16" borderId="1" xfId="2" applyFont="1" applyFill="1" applyBorder="1" applyAlignment="1">
      <alignment horizontal="center" vertical="top" wrapText="1"/>
    </xf>
    <xf numFmtId="0" fontId="57" fillId="4" borderId="17" xfId="2" applyFont="1" applyFill="1" applyBorder="1" applyAlignment="1">
      <alignment horizontal="center" vertical="top" wrapText="1"/>
    </xf>
    <xf numFmtId="0" fontId="57" fillId="6" borderId="16" xfId="2" applyFont="1" applyFill="1" applyBorder="1" applyAlignment="1">
      <alignment horizontal="center" vertical="top" wrapText="1"/>
    </xf>
    <xf numFmtId="0" fontId="57" fillId="6" borderId="17" xfId="2" applyFont="1" applyFill="1" applyBorder="1" applyAlignment="1">
      <alignment horizontal="center" vertical="top" wrapText="1"/>
    </xf>
    <xf numFmtId="0" fontId="57" fillId="2" borderId="17" xfId="2" applyFont="1" applyFill="1" applyBorder="1" applyAlignment="1">
      <alignment horizontal="center" vertical="top" wrapText="1"/>
    </xf>
    <xf numFmtId="0" fontId="57" fillId="3" borderId="56" xfId="2" applyFont="1" applyFill="1" applyBorder="1" applyAlignment="1">
      <alignment horizontal="center" vertical="top" wrapText="1"/>
    </xf>
    <xf numFmtId="3" fontId="57" fillId="5" borderId="57" xfId="2" applyNumberFormat="1" applyFont="1" applyFill="1" applyBorder="1" applyAlignment="1">
      <alignment horizontal="center" vertical="top" wrapText="1"/>
    </xf>
    <xf numFmtId="3" fontId="57" fillId="5" borderId="35" xfId="2" applyNumberFormat="1" applyFont="1" applyFill="1" applyBorder="1" applyAlignment="1">
      <alignment horizontal="center" vertical="top" wrapText="1"/>
    </xf>
    <xf numFmtId="3" fontId="57" fillId="5" borderId="6" xfId="2" applyNumberFormat="1" applyFont="1" applyFill="1" applyBorder="1" applyAlignment="1">
      <alignment horizontal="center" vertical="top" wrapText="1"/>
    </xf>
    <xf numFmtId="0" fontId="57" fillId="4" borderId="38" xfId="2" applyFont="1" applyFill="1" applyBorder="1" applyAlignment="1">
      <alignment horizontal="center" vertical="top" wrapText="1"/>
    </xf>
    <xf numFmtId="0" fontId="57" fillId="4" borderId="3" xfId="2" applyFont="1" applyFill="1" applyBorder="1" applyAlignment="1">
      <alignment horizontal="center" vertical="top" wrapText="1"/>
    </xf>
    <xf numFmtId="0" fontId="57" fillId="4" borderId="56" xfId="2" applyFont="1" applyFill="1" applyBorder="1" applyAlignment="1">
      <alignment horizontal="center" vertical="top" wrapText="1"/>
    </xf>
    <xf numFmtId="3" fontId="57" fillId="5" borderId="40" xfId="2" applyNumberFormat="1" applyFont="1" applyFill="1" applyBorder="1" applyAlignment="1">
      <alignment horizontal="center" vertical="top" wrapText="1"/>
    </xf>
    <xf numFmtId="3" fontId="57" fillId="5" borderId="0" xfId="2" applyNumberFormat="1" applyFont="1" applyFill="1" applyBorder="1" applyAlignment="1">
      <alignment horizontal="center" vertical="top" wrapText="1"/>
    </xf>
    <xf numFmtId="3" fontId="57" fillId="5" borderId="5" xfId="2" applyNumberFormat="1" applyFont="1" applyFill="1" applyBorder="1" applyAlignment="1">
      <alignment horizontal="center" vertical="top" wrapText="1"/>
    </xf>
    <xf numFmtId="0" fontId="57" fillId="3" borderId="2" xfId="2" applyFont="1" applyFill="1" applyBorder="1" applyAlignment="1">
      <alignment horizontal="center" vertical="top" wrapText="1"/>
    </xf>
    <xf numFmtId="0" fontId="57" fillId="3" borderId="8" xfId="2" applyFont="1" applyFill="1" applyBorder="1" applyAlignment="1">
      <alignment horizontal="center" vertical="top" wrapText="1"/>
    </xf>
    <xf numFmtId="0" fontId="57" fillId="3" borderId="10" xfId="2" applyFont="1" applyFill="1" applyBorder="1" applyAlignment="1">
      <alignment horizontal="center" vertical="top" wrapText="1"/>
    </xf>
    <xf numFmtId="0" fontId="59" fillId="3" borderId="4" xfId="2" applyFont="1" applyFill="1" applyBorder="1" applyAlignment="1">
      <alignment horizontal="center" vertical="top" wrapText="1"/>
    </xf>
    <xf numFmtId="0" fontId="59" fillId="3" borderId="13" xfId="2" applyFont="1" applyFill="1" applyBorder="1" applyAlignment="1">
      <alignment horizontal="center" vertical="top" wrapText="1"/>
    </xf>
    <xf numFmtId="0" fontId="57" fillId="6" borderId="2" xfId="2" applyFont="1" applyFill="1" applyBorder="1" applyAlignment="1">
      <alignment horizontal="center" vertical="top" wrapText="1"/>
    </xf>
    <xf numFmtId="0" fontId="57" fillId="6" borderId="3" xfId="2" applyFont="1" applyFill="1" applyBorder="1" applyAlignment="1">
      <alignment horizontal="center" vertical="top" wrapText="1"/>
    </xf>
    <xf numFmtId="0" fontId="57" fillId="6" borderId="32" xfId="2" applyFont="1" applyFill="1" applyBorder="1" applyAlignment="1">
      <alignment horizontal="center" vertical="top" wrapText="1"/>
    </xf>
    <xf numFmtId="0" fontId="57" fillId="6" borderId="1" xfId="2" applyFont="1" applyFill="1" applyBorder="1" applyAlignment="1">
      <alignment horizontal="center" vertical="top" wrapText="1"/>
    </xf>
    <xf numFmtId="0" fontId="57" fillId="4" borderId="1" xfId="2" applyFont="1" applyFill="1" applyBorder="1" applyAlignment="1">
      <alignment horizontal="center" vertical="top" wrapText="1"/>
    </xf>
    <xf numFmtId="0" fontId="57" fillId="6" borderId="1" xfId="2" applyFont="1" applyFill="1" applyBorder="1" applyAlignment="1">
      <alignment horizontal="center" vertical="center" wrapText="1"/>
    </xf>
    <xf numFmtId="3" fontId="57" fillId="4" borderId="1" xfId="2" applyNumberFormat="1" applyFont="1" applyFill="1" applyBorder="1" applyAlignment="1">
      <alignment horizontal="center" vertical="top" wrapText="1"/>
    </xf>
    <xf numFmtId="0" fontId="57" fillId="3" borderId="1" xfId="2" applyFont="1" applyFill="1" applyBorder="1" applyAlignment="1">
      <alignment horizontal="center" vertical="center" wrapText="1"/>
    </xf>
    <xf numFmtId="0" fontId="59" fillId="3" borderId="1" xfId="2" applyFont="1" applyFill="1" applyBorder="1" applyAlignment="1">
      <alignment horizontal="center" vertical="center" wrapText="1"/>
    </xf>
    <xf numFmtId="3" fontId="57" fillId="6" borderId="16" xfId="2" applyNumberFormat="1" applyFont="1" applyFill="1" applyBorder="1" applyAlignment="1">
      <alignment horizontal="center" vertical="top" wrapText="1"/>
    </xf>
    <xf numFmtId="3" fontId="57" fillId="6" borderId="1" xfId="2" applyNumberFormat="1" applyFont="1" applyFill="1" applyBorder="1" applyAlignment="1">
      <alignment horizontal="center" vertical="top" wrapText="1"/>
    </xf>
    <xf numFmtId="0" fontId="59" fillId="6" borderId="1" xfId="2" applyFont="1" applyFill="1" applyBorder="1" applyAlignment="1">
      <alignment horizontal="center" vertical="top" wrapText="1"/>
    </xf>
    <xf numFmtId="0" fontId="59" fillId="4" borderId="1" xfId="2" applyFont="1" applyFill="1" applyBorder="1" applyAlignment="1">
      <alignment horizontal="center" vertical="top" wrapText="1"/>
    </xf>
    <xf numFmtId="0" fontId="57" fillId="4" borderId="4" xfId="2" applyFont="1" applyFill="1" applyBorder="1" applyAlignment="1">
      <alignment horizontal="center" vertical="top" wrapText="1"/>
    </xf>
    <xf numFmtId="3" fontId="57" fillId="5" borderId="29" xfId="2" applyNumberFormat="1" applyFont="1" applyFill="1" applyBorder="1" applyAlignment="1">
      <alignment horizontal="center" vertical="top" wrapText="1"/>
    </xf>
    <xf numFmtId="3" fontId="57" fillId="5" borderId="7" xfId="2" applyNumberFormat="1" applyFont="1" applyFill="1" applyBorder="1" applyAlignment="1">
      <alignment horizontal="center" vertical="top" wrapText="1"/>
    </xf>
    <xf numFmtId="0" fontId="57" fillId="3" borderId="4" xfId="2" applyFont="1" applyFill="1" applyBorder="1" applyAlignment="1">
      <alignment horizontal="center" vertical="top" wrapText="1"/>
    </xf>
    <xf numFmtId="0" fontId="57" fillId="6" borderId="56" xfId="2" applyFont="1" applyFill="1" applyBorder="1" applyAlignment="1">
      <alignment horizontal="center" vertical="top" wrapText="1"/>
    </xf>
    <xf numFmtId="3" fontId="57" fillId="6" borderId="32" xfId="2" applyNumberFormat="1" applyFont="1" applyFill="1" applyBorder="1" applyAlignment="1">
      <alignment horizontal="center" vertical="top" wrapText="1"/>
    </xf>
    <xf numFmtId="3" fontId="57" fillId="6" borderId="13" xfId="2" applyNumberFormat="1" applyFont="1" applyFill="1" applyBorder="1" applyAlignment="1">
      <alignment horizontal="center" vertical="top" wrapText="1"/>
    </xf>
    <xf numFmtId="3" fontId="57" fillId="2" borderId="16" xfId="2" applyNumberFormat="1" applyFont="1" applyFill="1" applyBorder="1" applyAlignment="1">
      <alignment horizontal="center" vertical="top" wrapText="1"/>
    </xf>
    <xf numFmtId="3" fontId="57" fillId="2" borderId="1" xfId="2" applyNumberFormat="1" applyFont="1" applyFill="1" applyBorder="1" applyAlignment="1">
      <alignment horizontal="center" vertical="top" wrapText="1"/>
    </xf>
    <xf numFmtId="0" fontId="57" fillId="6" borderId="19" xfId="2" applyFont="1" applyFill="1" applyBorder="1" applyAlignment="1">
      <alignment horizontal="center" vertical="top" wrapText="1"/>
    </xf>
    <xf numFmtId="3" fontId="57" fillId="6" borderId="3" xfId="2" applyNumberFormat="1" applyFont="1" applyFill="1" applyBorder="1" applyAlignment="1">
      <alignment horizontal="center" vertical="top" wrapText="1"/>
    </xf>
    <xf numFmtId="3" fontId="57" fillId="6" borderId="12" xfId="2" applyNumberFormat="1" applyFont="1" applyFill="1" applyBorder="1" applyAlignment="1">
      <alignment horizontal="center" vertical="top" wrapText="1"/>
    </xf>
    <xf numFmtId="0" fontId="57" fillId="2" borderId="1" xfId="2" applyFont="1" applyFill="1" applyBorder="1" applyAlignment="1">
      <alignment horizontal="center" vertical="top" wrapText="1"/>
    </xf>
    <xf numFmtId="0" fontId="59" fillId="2" borderId="1" xfId="2" applyFont="1" applyFill="1" applyBorder="1" applyAlignment="1">
      <alignment horizontal="center" vertical="top" wrapText="1"/>
    </xf>
    <xf numFmtId="165" fontId="57" fillId="3" borderId="1" xfId="1" applyNumberFormat="1" applyFont="1" applyFill="1" applyBorder="1" applyAlignment="1">
      <alignment horizontal="center" vertical="top" wrapText="1"/>
    </xf>
    <xf numFmtId="165" fontId="59" fillId="3" borderId="1" xfId="1" applyNumberFormat="1" applyFont="1" applyFill="1" applyBorder="1" applyAlignment="1">
      <alignment horizontal="center" vertical="top" wrapText="1"/>
    </xf>
    <xf numFmtId="0" fontId="57" fillId="4" borderId="0" xfId="2" applyFont="1" applyFill="1" applyBorder="1" applyAlignment="1">
      <alignment horizontal="center" vertical="top" wrapText="1"/>
    </xf>
    <xf numFmtId="0" fontId="57" fillId="4" borderId="5" xfId="2" applyFont="1" applyFill="1" applyBorder="1" applyAlignment="1">
      <alignment horizontal="center" vertical="top" wrapText="1"/>
    </xf>
    <xf numFmtId="180" fontId="57" fillId="3" borderId="1" xfId="1" applyNumberFormat="1" applyFont="1" applyFill="1" applyBorder="1" applyAlignment="1">
      <alignment horizontal="center" vertical="top" wrapText="1"/>
    </xf>
    <xf numFmtId="0" fontId="57" fillId="4" borderId="53" xfId="2" applyFont="1" applyFill="1" applyBorder="1" applyAlignment="1">
      <alignment horizontal="center" vertical="top" wrapText="1"/>
    </xf>
    <xf numFmtId="0" fontId="57" fillId="4" borderId="54" xfId="2" applyFont="1" applyFill="1" applyBorder="1" applyAlignment="1">
      <alignment horizontal="center" vertical="top" wrapText="1"/>
    </xf>
    <xf numFmtId="0" fontId="57" fillId="3" borderId="19" xfId="2" applyFont="1" applyFill="1" applyBorder="1" applyAlignment="1">
      <alignment horizontal="center" vertical="top" wrapText="1"/>
    </xf>
    <xf numFmtId="0" fontId="60" fillId="3" borderId="20" xfId="2" applyFont="1" applyFill="1" applyBorder="1" applyAlignment="1">
      <alignment horizontal="center" vertical="top" wrapText="1"/>
    </xf>
    <xf numFmtId="0" fontId="60" fillId="3" borderId="21" xfId="2" applyFont="1" applyFill="1" applyBorder="1" applyAlignment="1">
      <alignment horizontal="center" vertical="top" wrapText="1"/>
    </xf>
    <xf numFmtId="0" fontId="60" fillId="3" borderId="18" xfId="2" applyFont="1" applyFill="1" applyBorder="1" applyAlignment="1">
      <alignment horizontal="center" vertical="top" wrapText="1"/>
    </xf>
    <xf numFmtId="0" fontId="60" fillId="3" borderId="1" xfId="2" applyFont="1" applyFill="1" applyBorder="1" applyAlignment="1">
      <alignment horizontal="center" vertical="top" wrapText="1"/>
    </xf>
    <xf numFmtId="0" fontId="57" fillId="3" borderId="0" xfId="2" applyFont="1" applyFill="1" applyBorder="1" applyAlignment="1">
      <alignment horizontal="center" vertical="center"/>
    </xf>
    <xf numFmtId="0" fontId="57" fillId="3" borderId="0" xfId="2" applyFont="1" applyFill="1" applyBorder="1" applyAlignment="1">
      <alignment horizontal="center"/>
    </xf>
    <xf numFmtId="0" fontId="57" fillId="3" borderId="36" xfId="2" applyFont="1" applyFill="1" applyBorder="1" applyAlignment="1">
      <alignment horizontal="center" vertical="top" wrapText="1"/>
    </xf>
    <xf numFmtId="0" fontId="57" fillId="3" borderId="14" xfId="2" applyFont="1" applyFill="1" applyBorder="1" applyAlignment="1">
      <alignment horizontal="center" vertical="top" wrapText="1"/>
    </xf>
    <xf numFmtId="3" fontId="57" fillId="5" borderId="14" xfId="2" applyNumberFormat="1" applyFont="1" applyFill="1" applyBorder="1" applyAlignment="1">
      <alignment horizontal="center" vertical="top" wrapText="1"/>
    </xf>
    <xf numFmtId="3" fontId="57" fillId="5" borderId="43" xfId="2" applyNumberFormat="1" applyFont="1" applyFill="1" applyBorder="1" applyAlignment="1">
      <alignment horizontal="center" vertical="top" wrapText="1"/>
    </xf>
    <xf numFmtId="164" fontId="57" fillId="5" borderId="14" xfId="1" applyFont="1" applyFill="1" applyBorder="1" applyAlignment="1">
      <alignment horizontal="center" vertical="top" wrapText="1"/>
    </xf>
    <xf numFmtId="164" fontId="57" fillId="16" borderId="14" xfId="1" applyFont="1" applyFill="1" applyBorder="1" applyAlignment="1">
      <alignment horizontal="center" vertical="top" wrapText="1"/>
    </xf>
    <xf numFmtId="0" fontId="57" fillId="16" borderId="14" xfId="2" applyFont="1" applyFill="1" applyBorder="1" applyAlignment="1">
      <alignment horizontal="center" vertical="top" wrapText="1"/>
    </xf>
    <xf numFmtId="0" fontId="57" fillId="3" borderId="37" xfId="2" applyFont="1" applyFill="1" applyBorder="1" applyAlignment="1">
      <alignment horizontal="center" vertical="top" wrapText="1"/>
    </xf>
    <xf numFmtId="3" fontId="57" fillId="5" borderId="61" xfId="2" applyNumberFormat="1" applyFont="1" applyFill="1" applyBorder="1" applyAlignment="1">
      <alignment horizontal="center" vertical="top" wrapText="1"/>
    </xf>
    <xf numFmtId="3" fontId="57" fillId="5" borderId="44" xfId="2" applyNumberFormat="1" applyFont="1" applyFill="1" applyBorder="1" applyAlignment="1">
      <alignment horizontal="center" vertical="top" wrapText="1"/>
    </xf>
    <xf numFmtId="0" fontId="57" fillId="3" borderId="43" xfId="2" applyFont="1" applyFill="1" applyBorder="1" applyAlignment="1">
      <alignment horizontal="center" vertical="top" wrapText="1"/>
    </xf>
    <xf numFmtId="0" fontId="57" fillId="6" borderId="16" xfId="2" applyFont="1" applyFill="1" applyBorder="1" applyAlignment="1">
      <alignment horizontal="center" vertical="center" wrapText="1"/>
    </xf>
    <xf numFmtId="3" fontId="57" fillId="4" borderId="16" xfId="2" applyNumberFormat="1" applyFont="1" applyFill="1" applyBorder="1" applyAlignment="1">
      <alignment horizontal="center" vertical="top" wrapText="1"/>
    </xf>
    <xf numFmtId="3" fontId="57" fillId="4" borderId="14" xfId="2" applyNumberFormat="1" applyFont="1" applyFill="1" applyBorder="1" applyAlignment="1">
      <alignment horizontal="center" vertical="top" wrapText="1"/>
    </xf>
    <xf numFmtId="0" fontId="57" fillId="3" borderId="14" xfId="2" applyFont="1" applyFill="1" applyBorder="1" applyAlignment="1">
      <alignment horizontal="center" vertical="center" wrapText="1"/>
    </xf>
    <xf numFmtId="3" fontId="57" fillId="6" borderId="14" xfId="2" applyNumberFormat="1" applyFont="1" applyFill="1" applyBorder="1" applyAlignment="1">
      <alignment horizontal="center" vertical="top" wrapText="1"/>
    </xf>
    <xf numFmtId="0" fontId="57" fillId="6" borderId="14" xfId="2" applyFont="1" applyFill="1" applyBorder="1" applyAlignment="1">
      <alignment horizontal="center" vertical="top" wrapText="1"/>
    </xf>
    <xf numFmtId="0" fontId="57" fillId="4" borderId="14" xfId="2" applyFont="1" applyFill="1" applyBorder="1" applyAlignment="1">
      <alignment horizontal="center" vertical="top" wrapText="1"/>
    </xf>
    <xf numFmtId="0" fontId="57" fillId="4" borderId="32" xfId="2" applyFont="1" applyFill="1" applyBorder="1" applyAlignment="1">
      <alignment horizontal="center" vertical="top" wrapText="1"/>
    </xf>
    <xf numFmtId="3" fontId="57" fillId="5" borderId="36" xfId="2" applyNumberFormat="1" applyFont="1" applyFill="1" applyBorder="1" applyAlignment="1">
      <alignment horizontal="center" vertical="top" wrapText="1"/>
    </xf>
    <xf numFmtId="3" fontId="57" fillId="6" borderId="58" xfId="2" applyNumberFormat="1" applyFont="1" applyFill="1" applyBorder="1" applyAlignment="1">
      <alignment horizontal="center" vertical="top" wrapText="1"/>
    </xf>
    <xf numFmtId="0" fontId="57" fillId="6" borderId="37" xfId="2" applyFont="1" applyFill="1" applyBorder="1" applyAlignment="1">
      <alignment horizontal="center" vertical="top" wrapText="1"/>
    </xf>
    <xf numFmtId="0" fontId="57" fillId="2" borderId="38" xfId="2" applyFont="1" applyFill="1" applyBorder="1" applyAlignment="1">
      <alignment horizontal="center" vertical="top" wrapText="1"/>
    </xf>
    <xf numFmtId="0" fontId="57" fillId="2" borderId="3" xfId="2" applyFont="1" applyFill="1" applyBorder="1" applyAlignment="1">
      <alignment horizontal="center" vertical="top" wrapText="1"/>
    </xf>
    <xf numFmtId="0" fontId="57" fillId="2" borderId="56" xfId="2" applyFont="1" applyFill="1" applyBorder="1" applyAlignment="1">
      <alignment horizontal="center" vertical="top" wrapText="1"/>
    </xf>
    <xf numFmtId="165" fontId="57" fillId="3" borderId="14" xfId="1" applyNumberFormat="1" applyFont="1" applyFill="1" applyBorder="1" applyAlignment="1">
      <alignment horizontal="center" vertical="top" wrapText="1"/>
    </xf>
    <xf numFmtId="0" fontId="57" fillId="2" borderId="8" xfId="2" applyFont="1" applyFill="1" applyBorder="1" applyAlignment="1">
      <alignment horizontal="center" vertical="top" wrapText="1"/>
    </xf>
    <xf numFmtId="0" fontId="57" fillId="2" borderId="43" xfId="2" applyFont="1" applyFill="1" applyBorder="1" applyAlignment="1">
      <alignment horizontal="center" vertical="top" wrapText="1"/>
    </xf>
    <xf numFmtId="3" fontId="57" fillId="6" borderId="59" xfId="2" applyNumberFormat="1" applyFont="1" applyFill="1" applyBorder="1" applyAlignment="1">
      <alignment horizontal="center" vertical="top" wrapText="1"/>
    </xf>
    <xf numFmtId="49" fontId="57" fillId="3" borderId="1" xfId="1" applyNumberFormat="1" applyFont="1" applyFill="1" applyBorder="1" applyAlignment="1">
      <alignment horizontal="center" vertical="top" wrapText="1"/>
    </xf>
    <xf numFmtId="49" fontId="57" fillId="3" borderId="14" xfId="1" applyNumberFormat="1" applyFont="1" applyFill="1" applyBorder="1" applyAlignment="1">
      <alignment horizontal="center" vertical="top" wrapText="1"/>
    </xf>
    <xf numFmtId="3" fontId="57" fillId="2" borderId="15" xfId="2" applyNumberFormat="1" applyFont="1" applyFill="1" applyBorder="1" applyAlignment="1">
      <alignment horizontal="center" vertical="top" wrapText="1"/>
    </xf>
    <xf numFmtId="3" fontId="57" fillId="2" borderId="22" xfId="2" applyNumberFormat="1" applyFont="1" applyFill="1" applyBorder="1" applyAlignment="1">
      <alignment horizontal="center" vertical="top" wrapText="1"/>
    </xf>
    <xf numFmtId="3" fontId="57" fillId="2" borderId="43" xfId="2" applyNumberFormat="1" applyFont="1" applyFill="1" applyBorder="1" applyAlignment="1">
      <alignment horizontal="center" vertical="top" wrapText="1"/>
    </xf>
    <xf numFmtId="0" fontId="59" fillId="2" borderId="4" xfId="2" applyFont="1" applyFill="1" applyBorder="1" applyAlignment="1">
      <alignment horizontal="center" vertical="top" wrapText="1"/>
    </xf>
    <xf numFmtId="0" fontId="59" fillId="2" borderId="13" xfId="2" applyFont="1" applyFill="1" applyBorder="1" applyAlignment="1">
      <alignment horizontal="center" vertical="top" wrapText="1"/>
    </xf>
    <xf numFmtId="4" fontId="23" fillId="3" borderId="31" xfId="2" applyNumberFormat="1" applyFill="1" applyBorder="1" applyAlignment="1">
      <alignment horizontal="center"/>
    </xf>
    <xf numFmtId="3" fontId="23" fillId="3" borderId="0" xfId="2" applyNumberFormat="1" applyFill="1" applyAlignment="1">
      <alignment horizontal="center"/>
    </xf>
    <xf numFmtId="0" fontId="85" fillId="12" borderId="4" xfId="2" applyFont="1" applyFill="1" applyBorder="1" applyAlignment="1">
      <alignment horizontal="center" vertical="top" wrapText="1"/>
    </xf>
    <xf numFmtId="0" fontId="57" fillId="12" borderId="12" xfId="2" applyFont="1" applyFill="1" applyBorder="1" applyAlignment="1">
      <alignment horizontal="center" vertical="top" wrapText="1"/>
    </xf>
    <xf numFmtId="0" fontId="57" fillId="12" borderId="13" xfId="2" applyFont="1" applyFill="1" applyBorder="1" applyAlignment="1">
      <alignment horizontal="center" vertical="top" wrapText="1"/>
    </xf>
    <xf numFmtId="3" fontId="57" fillId="18" borderId="4" xfId="2" applyNumberFormat="1" applyFont="1" applyFill="1" applyBorder="1" applyAlignment="1">
      <alignment horizontal="center" vertical="top" wrapText="1"/>
    </xf>
    <xf numFmtId="3" fontId="57" fillId="18" borderId="13" xfId="2" applyNumberFormat="1" applyFont="1" applyFill="1" applyBorder="1" applyAlignment="1">
      <alignment horizontal="center" vertical="top" wrapText="1"/>
    </xf>
    <xf numFmtId="0" fontId="23" fillId="3" borderId="31" xfId="2" applyFill="1" applyBorder="1" applyAlignment="1">
      <alignment horizontal="center"/>
    </xf>
    <xf numFmtId="3" fontId="57" fillId="5" borderId="64" xfId="2" applyNumberFormat="1" applyFont="1" applyFill="1" applyBorder="1" applyAlignment="1">
      <alignment horizontal="center" vertical="top" wrapText="1"/>
    </xf>
    <xf numFmtId="3" fontId="57" fillId="5" borderId="25" xfId="2" applyNumberFormat="1" applyFont="1" applyFill="1" applyBorder="1" applyAlignment="1">
      <alignment horizontal="center" vertical="top" wrapText="1"/>
    </xf>
    <xf numFmtId="3" fontId="57" fillId="5" borderId="11" xfId="2" applyNumberFormat="1" applyFont="1" applyFill="1" applyBorder="1" applyAlignment="1">
      <alignment horizontal="center" vertical="top" wrapText="1"/>
    </xf>
    <xf numFmtId="3" fontId="57" fillId="6" borderId="5" xfId="2" applyNumberFormat="1" applyFont="1" applyFill="1" applyBorder="1" applyAlignment="1">
      <alignment horizontal="center" vertical="top" wrapText="1"/>
    </xf>
    <xf numFmtId="0" fontId="57" fillId="6" borderId="10" xfId="2" applyFont="1" applyFill="1" applyBorder="1" applyAlignment="1">
      <alignment horizontal="center" vertical="top" wrapText="1"/>
    </xf>
    <xf numFmtId="0" fontId="57" fillId="6" borderId="8" xfId="2" applyFont="1" applyFill="1" applyBorder="1" applyAlignment="1">
      <alignment horizontal="center" vertical="top" wrapText="1"/>
    </xf>
    <xf numFmtId="3" fontId="57" fillId="5" borderId="41" xfId="2" applyNumberFormat="1" applyFont="1" applyFill="1" applyBorder="1" applyAlignment="1">
      <alignment horizontal="center" vertical="top" wrapText="1"/>
    </xf>
    <xf numFmtId="3" fontId="57" fillId="5" borderId="51" xfId="2" applyNumberFormat="1" applyFont="1" applyFill="1" applyBorder="1" applyAlignment="1">
      <alignment horizontal="center" vertical="top" wrapText="1"/>
    </xf>
    <xf numFmtId="3" fontId="57" fillId="5" borderId="62" xfId="2" applyNumberFormat="1" applyFont="1" applyFill="1" applyBorder="1" applyAlignment="1">
      <alignment horizontal="center" vertical="top" wrapText="1"/>
    </xf>
    <xf numFmtId="0" fontId="59" fillId="6" borderId="4" xfId="2" applyFont="1" applyFill="1" applyBorder="1" applyAlignment="1">
      <alignment horizontal="center" vertical="top" wrapText="1"/>
    </xf>
    <xf numFmtId="0" fontId="59" fillId="6" borderId="13" xfId="2" applyFont="1" applyFill="1" applyBorder="1" applyAlignment="1">
      <alignment horizontal="center" vertical="top" wrapText="1"/>
    </xf>
    <xf numFmtId="0" fontId="57" fillId="6" borderId="45" xfId="2" applyFont="1" applyFill="1" applyBorder="1" applyAlignment="1">
      <alignment horizontal="center" vertical="top" wrapText="1"/>
    </xf>
    <xf numFmtId="0" fontId="57" fillId="6" borderId="24" xfId="2" applyFont="1" applyFill="1" applyBorder="1" applyAlignment="1">
      <alignment horizontal="center" vertical="top" wrapText="1"/>
    </xf>
    <xf numFmtId="0" fontId="57" fillId="6" borderId="43" xfId="2" applyFont="1" applyFill="1" applyBorder="1" applyAlignment="1">
      <alignment horizontal="center" vertical="top" wrapText="1"/>
    </xf>
    <xf numFmtId="0" fontId="57" fillId="6" borderId="46" xfId="2" applyFont="1" applyFill="1" applyBorder="1" applyAlignment="1">
      <alignment horizontal="center" vertical="top" wrapText="1"/>
    </xf>
    <xf numFmtId="0" fontId="51" fillId="3" borderId="0" xfId="0" applyFont="1" applyFill="1" applyAlignment="1">
      <alignment horizontal="right" vertical="center"/>
    </xf>
    <xf numFmtId="0" fontId="36" fillId="3" borderId="0" xfId="0" applyFont="1" applyFill="1" applyAlignment="1">
      <alignment horizontal="right" vertical="center" wrapText="1"/>
    </xf>
    <xf numFmtId="1" fontId="41" fillId="3" borderId="8" xfId="12" applyNumberFormat="1" applyFont="1" applyFill="1" applyBorder="1" applyAlignment="1">
      <alignment horizontal="center" vertical="center" wrapText="1"/>
    </xf>
    <xf numFmtId="1" fontId="41" fillId="3" borderId="22" xfId="12" applyNumberFormat="1" applyFont="1" applyFill="1" applyBorder="1" applyAlignment="1">
      <alignment horizontal="center" vertical="center" wrapText="1"/>
    </xf>
    <xf numFmtId="1" fontId="41" fillId="3" borderId="10" xfId="12" applyNumberFormat="1" applyFont="1" applyFill="1" applyBorder="1" applyAlignment="1">
      <alignment horizontal="center" vertical="center" wrapText="1"/>
    </xf>
    <xf numFmtId="0" fontId="41" fillId="3" borderId="8" xfId="12" applyFont="1" applyFill="1" applyBorder="1" applyAlignment="1">
      <alignment horizontal="center" vertical="center" wrapText="1"/>
    </xf>
    <xf numFmtId="0" fontId="41" fillId="3" borderId="22" xfId="12" applyFont="1" applyFill="1" applyBorder="1" applyAlignment="1">
      <alignment horizontal="center" vertical="center" wrapText="1"/>
    </xf>
    <xf numFmtId="0" fontId="41" fillId="3" borderId="10" xfId="12" applyFont="1" applyFill="1" applyBorder="1" applyAlignment="1">
      <alignment horizontal="center" vertical="center" wrapText="1"/>
    </xf>
    <xf numFmtId="0" fontId="31" fillId="11" borderId="9" xfId="0" applyFont="1" applyFill="1" applyBorder="1" applyAlignment="1">
      <alignment horizontal="center" vertical="center" wrapText="1"/>
    </xf>
    <xf numFmtId="0" fontId="31" fillId="11" borderId="31" xfId="0" applyFont="1" applyFill="1" applyBorder="1" applyAlignment="1">
      <alignment horizontal="center" vertical="center" wrapText="1"/>
    </xf>
    <xf numFmtId="0" fontId="31" fillId="12" borderId="29" xfId="0" applyFont="1" applyFill="1" applyBorder="1" applyAlignment="1">
      <alignment horizontal="center" vertical="center" wrapText="1"/>
    </xf>
    <xf numFmtId="0" fontId="31" fillId="12" borderId="16" xfId="0" applyFont="1" applyFill="1" applyBorder="1" applyAlignment="1">
      <alignment horizontal="center" vertical="center" wrapText="1"/>
    </xf>
    <xf numFmtId="0" fontId="31" fillId="12" borderId="17" xfId="0" applyFont="1" applyFill="1" applyBorder="1" applyAlignment="1">
      <alignment horizontal="center" vertical="center" wrapText="1"/>
    </xf>
    <xf numFmtId="0" fontId="31" fillId="11" borderId="1" xfId="22" applyFont="1" applyFill="1" applyBorder="1" applyAlignment="1">
      <alignment horizontal="center" vertical="center"/>
    </xf>
    <xf numFmtId="0" fontId="31" fillId="11" borderId="4" xfId="22" applyFont="1" applyFill="1" applyBorder="1" applyAlignment="1">
      <alignment horizontal="center" vertical="center"/>
    </xf>
    <xf numFmtId="3" fontId="41" fillId="11" borderId="1" xfId="12" applyNumberFormat="1" applyFont="1" applyFill="1" applyBorder="1" applyAlignment="1">
      <alignment horizontal="center" vertical="center" wrapText="1"/>
    </xf>
    <xf numFmtId="4" fontId="41" fillId="11" borderId="1" xfId="12" applyNumberFormat="1" applyFont="1" applyFill="1" applyBorder="1" applyAlignment="1">
      <alignment horizontal="center" vertical="center" wrapText="1"/>
    </xf>
    <xf numFmtId="0" fontId="41" fillId="11" borderId="1" xfId="12" applyFont="1" applyFill="1" applyBorder="1" applyAlignment="1">
      <alignment horizontal="center" vertical="center" wrapText="1"/>
    </xf>
    <xf numFmtId="0" fontId="41" fillId="11" borderId="31" xfId="12" applyFont="1" applyFill="1" applyBorder="1" applyAlignment="1">
      <alignment horizontal="center" vertical="center" wrapText="1"/>
    </xf>
    <xf numFmtId="0" fontId="41" fillId="11" borderId="0" xfId="12" applyFont="1" applyFill="1" applyBorder="1" applyAlignment="1">
      <alignment horizontal="center" vertical="center" wrapText="1"/>
    </xf>
    <xf numFmtId="0" fontId="41" fillId="11" borderId="5" xfId="12" applyFont="1" applyFill="1" applyBorder="1" applyAlignment="1">
      <alignment horizontal="center" vertical="center" wrapText="1"/>
    </xf>
    <xf numFmtId="4" fontId="31" fillId="11" borderId="9" xfId="0" applyNumberFormat="1" applyFont="1" applyFill="1" applyBorder="1" applyAlignment="1">
      <alignment horizontal="center" vertical="center" wrapText="1"/>
    </xf>
    <xf numFmtId="4" fontId="31" fillId="11" borderId="31" xfId="0" applyNumberFormat="1" applyFont="1" applyFill="1" applyBorder="1" applyAlignment="1">
      <alignment horizontal="center" vertical="center" wrapText="1"/>
    </xf>
    <xf numFmtId="4" fontId="31" fillId="11" borderId="11" xfId="0" applyNumberFormat="1" applyFont="1" applyFill="1" applyBorder="1" applyAlignment="1">
      <alignment horizontal="center" vertical="center" wrapText="1"/>
    </xf>
    <xf numFmtId="4" fontId="31" fillId="11" borderId="5" xfId="0" applyNumberFormat="1" applyFont="1" applyFill="1" applyBorder="1" applyAlignment="1">
      <alignment horizontal="center" vertical="center" wrapText="1"/>
    </xf>
    <xf numFmtId="0" fontId="31" fillId="12" borderId="52"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31" fillId="12" borderId="33" xfId="0" applyFont="1" applyFill="1" applyBorder="1" applyAlignment="1">
      <alignment horizontal="center" vertical="center" wrapText="1"/>
    </xf>
    <xf numFmtId="0" fontId="31" fillId="12" borderId="51" xfId="0" applyFont="1" applyFill="1" applyBorder="1" applyAlignment="1">
      <alignment horizontal="center" vertical="center" wrapText="1"/>
    </xf>
    <xf numFmtId="0" fontId="31" fillId="12" borderId="0" xfId="0" applyFont="1" applyFill="1" applyBorder="1" applyAlignment="1">
      <alignment horizontal="center" vertical="center" wrapText="1"/>
    </xf>
    <xf numFmtId="0" fontId="31" fillId="12" borderId="35" xfId="0" applyFont="1" applyFill="1" applyBorder="1" applyAlignment="1">
      <alignment horizontal="center" vertical="center" wrapText="1"/>
    </xf>
    <xf numFmtId="0" fontId="31" fillId="12" borderId="53" xfId="0" applyFont="1" applyFill="1" applyBorder="1" applyAlignment="1">
      <alignment horizontal="center" vertical="center" wrapText="1"/>
    </xf>
    <xf numFmtId="0" fontId="31" fillId="12" borderId="5" xfId="0" applyFont="1" applyFill="1" applyBorder="1" applyAlignment="1">
      <alignment horizontal="center" vertical="center" wrapText="1"/>
    </xf>
    <xf numFmtId="0" fontId="31" fillId="12" borderId="6" xfId="0" applyFont="1" applyFill="1" applyBorder="1" applyAlignment="1">
      <alignment horizontal="center" vertical="center" wrapText="1"/>
    </xf>
    <xf numFmtId="3" fontId="41" fillId="12" borderId="1" xfId="12" applyNumberFormat="1" applyFont="1" applyFill="1" applyBorder="1" applyAlignment="1">
      <alignment horizontal="center" vertical="center" wrapText="1"/>
    </xf>
    <xf numFmtId="4" fontId="41" fillId="12" borderId="1" xfId="12" applyNumberFormat="1" applyFont="1" applyFill="1" applyBorder="1" applyAlignment="1">
      <alignment horizontal="center" vertical="center" wrapText="1"/>
    </xf>
    <xf numFmtId="0" fontId="31" fillId="13" borderId="32" xfId="0" applyFont="1" applyFill="1" applyBorder="1" applyAlignment="1">
      <alignment horizontal="center" vertical="center" wrapText="1"/>
    </xf>
    <xf numFmtId="0" fontId="31" fillId="13" borderId="16" xfId="0" applyFont="1" applyFill="1" applyBorder="1" applyAlignment="1">
      <alignment horizontal="center" vertical="center" wrapText="1"/>
    </xf>
    <xf numFmtId="0" fontId="31" fillId="14" borderId="39" xfId="0" applyFont="1" applyFill="1" applyBorder="1" applyAlignment="1">
      <alignment horizontal="center" vertical="center" wrapText="1"/>
    </xf>
    <xf numFmtId="0" fontId="31" fillId="14" borderId="48" xfId="0" applyFont="1" applyFill="1" applyBorder="1" applyAlignment="1">
      <alignment horizontal="center" vertical="center" wrapText="1"/>
    </xf>
    <xf numFmtId="0" fontId="31" fillId="14" borderId="54" xfId="0" applyFont="1" applyFill="1" applyBorder="1" applyAlignment="1">
      <alignment horizontal="center" vertical="center" wrapText="1"/>
    </xf>
    <xf numFmtId="0" fontId="31" fillId="12" borderId="25" xfId="22" applyFont="1" applyFill="1" applyBorder="1" applyAlignment="1">
      <alignment horizontal="center" vertical="center"/>
    </xf>
    <xf numFmtId="0" fontId="31" fillId="12" borderId="35" xfId="22" applyFont="1" applyFill="1" applyBorder="1" applyAlignment="1">
      <alignment horizontal="center" vertical="center"/>
    </xf>
    <xf numFmtId="0" fontId="31" fillId="12" borderId="11" xfId="22" applyFont="1" applyFill="1" applyBorder="1" applyAlignment="1">
      <alignment horizontal="center" vertical="center"/>
    </xf>
    <xf numFmtId="0" fontId="31" fillId="12" borderId="6" xfId="22" applyFont="1" applyFill="1" applyBorder="1" applyAlignment="1">
      <alignment horizontal="center" vertical="center"/>
    </xf>
    <xf numFmtId="0" fontId="31" fillId="12" borderId="48" xfId="22" applyFont="1" applyFill="1" applyBorder="1" applyAlignment="1">
      <alignment horizontal="center" vertical="center"/>
    </xf>
    <xf numFmtId="0" fontId="31" fillId="12" borderId="54" xfId="22" applyFont="1" applyFill="1" applyBorder="1" applyAlignment="1">
      <alignment horizontal="center" vertical="center"/>
    </xf>
    <xf numFmtId="0" fontId="31" fillId="13" borderId="13" xfId="0" applyFont="1" applyFill="1" applyBorder="1" applyAlignment="1">
      <alignment horizontal="center" vertical="center" wrapText="1"/>
    </xf>
    <xf numFmtId="0" fontId="31" fillId="13" borderId="1" xfId="0" applyFont="1" applyFill="1" applyBorder="1" applyAlignment="1">
      <alignment horizontal="center" vertical="center" wrapText="1"/>
    </xf>
    <xf numFmtId="0" fontId="31" fillId="15" borderId="1" xfId="0" applyFont="1" applyFill="1" applyBorder="1" applyAlignment="1">
      <alignment horizontal="center" vertical="center" wrapText="1"/>
    </xf>
    <xf numFmtId="4" fontId="31" fillId="13" borderId="1" xfId="0" applyNumberFormat="1" applyFont="1" applyFill="1" applyBorder="1" applyAlignment="1">
      <alignment horizontal="center" vertical="center" wrapText="1"/>
    </xf>
    <xf numFmtId="0" fontId="31" fillId="13" borderId="33" xfId="0" applyFont="1" applyFill="1" applyBorder="1" applyAlignment="1">
      <alignment horizontal="center" vertical="center" wrapText="1"/>
    </xf>
    <xf numFmtId="0" fontId="31" fillId="13" borderId="6" xfId="0" applyFont="1" applyFill="1" applyBorder="1" applyAlignment="1">
      <alignment horizontal="center" vertical="center" wrapText="1"/>
    </xf>
    <xf numFmtId="0" fontId="31" fillId="13" borderId="8" xfId="0" applyFont="1" applyFill="1" applyBorder="1" applyAlignment="1">
      <alignment horizontal="center" vertical="center" wrapText="1"/>
    </xf>
    <xf numFmtId="0" fontId="31" fillId="13" borderId="10" xfId="0" applyFont="1" applyFill="1" applyBorder="1" applyAlignment="1">
      <alignment horizontal="center" vertical="center" wrapText="1"/>
    </xf>
    <xf numFmtId="0" fontId="55" fillId="3" borderId="0" xfId="0" applyFont="1" applyFill="1"/>
    <xf numFmtId="4" fontId="31" fillId="13" borderId="8" xfId="0" applyNumberFormat="1" applyFont="1" applyFill="1" applyBorder="1" applyAlignment="1">
      <alignment horizontal="center" vertical="center" wrapText="1"/>
    </xf>
    <xf numFmtId="4" fontId="31" fillId="13" borderId="10" xfId="0" applyNumberFormat="1" applyFont="1" applyFill="1" applyBorder="1" applyAlignment="1">
      <alignment horizontal="center" vertical="center" wrapText="1"/>
    </xf>
    <xf numFmtId="0" fontId="51" fillId="8" borderId="8" xfId="0" applyFont="1" applyFill="1" applyBorder="1" applyAlignment="1">
      <alignment horizontal="center" vertical="center" wrapText="1"/>
    </xf>
    <xf numFmtId="0" fontId="51" fillId="8" borderId="10" xfId="0" applyFont="1" applyFill="1" applyBorder="1" applyAlignment="1">
      <alignment horizontal="center" vertical="center" wrapText="1"/>
    </xf>
    <xf numFmtId="0" fontId="37" fillId="3" borderId="0" xfId="22" applyFont="1" applyFill="1" applyAlignment="1">
      <alignment horizontal="center" vertical="center" wrapText="1"/>
    </xf>
    <xf numFmtId="0" fontId="50" fillId="3" borderId="0" xfId="0" applyFont="1" applyFill="1" applyAlignment="1">
      <alignment vertical="center" wrapText="1"/>
    </xf>
    <xf numFmtId="4" fontId="41" fillId="12" borderId="19" xfId="12" applyNumberFormat="1" applyFont="1" applyFill="1" applyBorder="1" applyAlignment="1">
      <alignment horizontal="center" vertical="center" wrapText="1"/>
    </xf>
    <xf numFmtId="0" fontId="51" fillId="8" borderId="33" xfId="0" applyFont="1" applyFill="1" applyBorder="1" applyAlignment="1">
      <alignment horizontal="center" vertical="center" wrapText="1"/>
    </xf>
    <xf numFmtId="0" fontId="51" fillId="8" borderId="6" xfId="0" applyFont="1" applyFill="1" applyBorder="1" applyAlignment="1">
      <alignment horizontal="center" vertical="center" wrapText="1"/>
    </xf>
    <xf numFmtId="0" fontId="51" fillId="4" borderId="8" xfId="0" applyFont="1" applyFill="1" applyBorder="1" applyAlignment="1">
      <alignment horizontal="center" vertical="center" wrapText="1"/>
    </xf>
    <xf numFmtId="0" fontId="51" fillId="4" borderId="10" xfId="0" applyFont="1" applyFill="1" applyBorder="1" applyAlignment="1">
      <alignment horizontal="center" vertical="center" wrapText="1"/>
    </xf>
    <xf numFmtId="0" fontId="51" fillId="14" borderId="8" xfId="0" applyFont="1" applyFill="1" applyBorder="1" applyAlignment="1">
      <alignment horizontal="center" vertical="center" wrapText="1"/>
    </xf>
    <xf numFmtId="0" fontId="51" fillId="14" borderId="10" xfId="0" applyFont="1" applyFill="1" applyBorder="1" applyAlignment="1">
      <alignment horizontal="center" vertical="center" wrapText="1"/>
    </xf>
    <xf numFmtId="0" fontId="41" fillId="12" borderId="20" xfId="12" applyFont="1" applyFill="1" applyBorder="1" applyAlignment="1">
      <alignment horizontal="center" vertical="center" wrapText="1"/>
    </xf>
    <xf numFmtId="0" fontId="41" fillId="12" borderId="18" xfId="12" applyFont="1" applyFill="1" applyBorder="1" applyAlignment="1">
      <alignment horizontal="center" vertical="center" wrapText="1"/>
    </xf>
    <xf numFmtId="0" fontId="41" fillId="12" borderId="8" xfId="12" applyFont="1" applyFill="1" applyBorder="1" applyAlignment="1">
      <alignment horizontal="center" vertical="center" wrapText="1"/>
    </xf>
    <xf numFmtId="0" fontId="41" fillId="12" borderId="10" xfId="12" applyFont="1" applyFill="1" applyBorder="1" applyAlignment="1">
      <alignment horizontal="center" vertical="center" wrapText="1"/>
    </xf>
    <xf numFmtId="4" fontId="41" fillId="12" borderId="8" xfId="12" applyNumberFormat="1" applyFont="1" applyFill="1" applyBorder="1" applyAlignment="1">
      <alignment horizontal="center" vertical="center" wrapText="1"/>
    </xf>
    <xf numFmtId="4" fontId="41" fillId="12" borderId="10" xfId="12" applyNumberFormat="1" applyFont="1" applyFill="1" applyBorder="1" applyAlignment="1">
      <alignment horizontal="center" vertical="center" wrapText="1"/>
    </xf>
    <xf numFmtId="4" fontId="41" fillId="11" borderId="4" xfId="12" applyNumberFormat="1" applyFont="1" applyFill="1" applyBorder="1" applyAlignment="1">
      <alignment horizontal="center" vertical="center" wrapText="1"/>
    </xf>
    <xf numFmtId="0" fontId="21" fillId="3" borderId="0" xfId="0" applyFont="1" applyFill="1" applyAlignment="1">
      <alignment horizontal="center" vertical="center"/>
    </xf>
    <xf numFmtId="0" fontId="56" fillId="3" borderId="0" xfId="0" applyFont="1" applyFill="1" applyAlignment="1">
      <alignment horizontal="left" vertical="center"/>
    </xf>
    <xf numFmtId="0" fontId="33" fillId="3" borderId="0" xfId="0" applyFont="1" applyFill="1" applyAlignment="1">
      <alignment horizontal="left" vertical="center" wrapText="1"/>
    </xf>
    <xf numFmtId="0" fontId="17" fillId="0" borderId="31" xfId="52" applyFont="1" applyFill="1" applyBorder="1" applyAlignment="1">
      <alignment horizontal="center" vertical="center" wrapText="1"/>
    </xf>
    <xf numFmtId="0" fontId="17" fillId="0" borderId="0" xfId="52" applyFont="1" applyFill="1" applyBorder="1" applyAlignment="1">
      <alignment horizontal="center" vertical="center" wrapText="1"/>
    </xf>
    <xf numFmtId="0" fontId="17" fillId="0" borderId="5" xfId="52" applyFont="1" applyFill="1" applyBorder="1" applyAlignment="1">
      <alignment horizontal="center" vertical="center" wrapText="1"/>
    </xf>
    <xf numFmtId="0" fontId="40" fillId="0" borderId="8" xfId="52" applyFont="1" applyFill="1" applyBorder="1" applyAlignment="1">
      <alignment horizontal="center" vertical="center" wrapText="1"/>
    </xf>
    <xf numFmtId="0" fontId="40" fillId="0" borderId="22" xfId="52" applyFont="1" applyFill="1" applyBorder="1" applyAlignment="1">
      <alignment horizontal="center" vertical="center" wrapText="1"/>
    </xf>
    <xf numFmtId="0" fontId="40" fillId="0" borderId="10" xfId="52" applyFont="1" applyFill="1" applyBorder="1" applyAlignment="1">
      <alignment horizontal="center" vertical="center" wrapText="1"/>
    </xf>
    <xf numFmtId="0" fontId="17" fillId="0" borderId="8" xfId="52" applyFont="1" applyFill="1" applyBorder="1" applyAlignment="1">
      <alignment horizontal="center" vertical="center" wrapText="1"/>
    </xf>
    <xf numFmtId="0" fontId="17" fillId="0" borderId="22" xfId="52" applyFont="1" applyFill="1" applyBorder="1" applyAlignment="1">
      <alignment horizontal="center" vertical="center" wrapText="1"/>
    </xf>
    <xf numFmtId="0" fontId="17" fillId="0" borderId="10" xfId="52" applyFont="1" applyFill="1" applyBorder="1" applyAlignment="1">
      <alignment horizontal="center" vertical="center" wrapText="1"/>
    </xf>
    <xf numFmtId="0" fontId="17" fillId="0" borderId="4" xfId="52" applyFont="1" applyFill="1" applyBorder="1" applyAlignment="1">
      <alignment horizontal="center" vertical="center" wrapText="1"/>
    </xf>
    <xf numFmtId="0" fontId="17" fillId="0" borderId="12" xfId="52" applyFont="1" applyFill="1" applyBorder="1" applyAlignment="1">
      <alignment horizontal="center" vertical="center" wrapText="1"/>
    </xf>
    <xf numFmtId="0" fontId="17" fillId="0" borderId="13" xfId="52" applyFont="1" applyFill="1" applyBorder="1" applyAlignment="1">
      <alignment horizontal="center" vertical="center" wrapText="1"/>
    </xf>
    <xf numFmtId="0" fontId="17" fillId="0" borderId="9" xfId="52" applyFont="1" applyFill="1" applyBorder="1" applyAlignment="1">
      <alignment horizontal="center" vertical="center" wrapText="1"/>
    </xf>
    <xf numFmtId="0" fontId="17" fillId="0" borderId="25" xfId="52" applyFont="1" applyFill="1" applyBorder="1" applyAlignment="1">
      <alignment horizontal="center" vertical="center" wrapText="1"/>
    </xf>
    <xf numFmtId="0" fontId="17" fillId="0" borderId="11" xfId="52" applyFont="1" applyFill="1" applyBorder="1" applyAlignment="1">
      <alignment horizontal="center" vertical="center" wrapText="1"/>
    </xf>
    <xf numFmtId="0" fontId="73" fillId="0" borderId="2" xfId="52" applyFont="1" applyFill="1" applyBorder="1" applyAlignment="1">
      <alignment horizontal="center" vertical="center" wrapText="1"/>
    </xf>
    <xf numFmtId="0" fontId="73" fillId="0" borderId="3" xfId="52" applyFont="1" applyFill="1" applyBorder="1" applyAlignment="1">
      <alignment horizontal="center" vertical="center" wrapText="1"/>
    </xf>
    <xf numFmtId="0" fontId="73" fillId="0" borderId="32" xfId="52" applyFont="1" applyFill="1" applyBorder="1" applyAlignment="1">
      <alignment horizontal="center" vertical="center" wrapText="1"/>
    </xf>
    <xf numFmtId="0" fontId="73" fillId="0" borderId="30" xfId="52" applyFont="1" applyFill="1" applyBorder="1" applyAlignment="1">
      <alignment horizontal="center" vertical="center" wrapText="1"/>
    </xf>
    <xf numFmtId="0" fontId="73" fillId="0" borderId="23" xfId="52" applyFont="1" applyFill="1" applyBorder="1" applyAlignment="1">
      <alignment horizontal="center" vertical="center" wrapText="1"/>
    </xf>
    <xf numFmtId="0" fontId="73" fillId="0" borderId="24" xfId="52" applyFont="1" applyFill="1" applyBorder="1" applyAlignment="1">
      <alignment horizontal="center" vertical="center" wrapText="1"/>
    </xf>
    <xf numFmtId="0" fontId="17" fillId="0" borderId="33" xfId="52" applyFont="1" applyFill="1" applyBorder="1" applyAlignment="1">
      <alignment horizontal="center" vertical="center" wrapText="1"/>
    </xf>
    <xf numFmtId="0" fontId="17" fillId="0" borderId="35" xfId="52" applyFont="1" applyFill="1" applyBorder="1" applyAlignment="1">
      <alignment horizontal="center" vertical="center" wrapText="1"/>
    </xf>
    <xf numFmtId="0" fontId="17" fillId="0" borderId="6" xfId="52" applyFont="1" applyFill="1" applyBorder="1" applyAlignment="1">
      <alignment horizontal="center" vertical="center" wrapText="1"/>
    </xf>
    <xf numFmtId="0" fontId="39" fillId="0" borderId="1" xfId="52" applyFont="1" applyFill="1" applyBorder="1" applyAlignment="1">
      <alignment horizontal="center"/>
    </xf>
    <xf numFmtId="4" fontId="17" fillId="0" borderId="4" xfId="52" applyNumberFormat="1" applyFont="1" applyFill="1" applyBorder="1" applyAlignment="1">
      <alignment horizontal="center" vertical="center" wrapText="1"/>
    </xf>
    <xf numFmtId="4" fontId="17" fillId="0" borderId="13" xfId="52" applyNumberFormat="1" applyFont="1" applyFill="1" applyBorder="1" applyAlignment="1">
      <alignment horizontal="center" vertical="center" wrapText="1"/>
    </xf>
    <xf numFmtId="0" fontId="73" fillId="0" borderId="34" xfId="52" applyFont="1" applyFill="1" applyBorder="1" applyAlignment="1">
      <alignment horizontal="center" vertical="center" wrapText="1"/>
    </xf>
    <xf numFmtId="0" fontId="73" fillId="0" borderId="13" xfId="52" applyFont="1" applyFill="1" applyBorder="1" applyAlignment="1">
      <alignment horizontal="center" vertical="center" wrapText="1"/>
    </xf>
    <xf numFmtId="0" fontId="73" fillId="0" borderId="8" xfId="52" applyFont="1" applyFill="1" applyBorder="1" applyAlignment="1">
      <alignment horizontal="center" vertical="center" wrapText="1"/>
    </xf>
    <xf numFmtId="0" fontId="73" fillId="0" borderId="10" xfId="52" applyFont="1" applyFill="1" applyBorder="1" applyAlignment="1">
      <alignment horizontal="center" vertical="center" wrapText="1"/>
    </xf>
    <xf numFmtId="0" fontId="22" fillId="0" borderId="4" xfId="53" applyFont="1" applyFill="1" applyBorder="1" applyAlignment="1">
      <alignment horizontal="center" vertical="center" wrapText="1"/>
    </xf>
    <xf numFmtId="0" fontId="22" fillId="0" borderId="13" xfId="53" applyFont="1" applyFill="1" applyBorder="1" applyAlignment="1">
      <alignment horizontal="center" vertical="center" wrapText="1"/>
    </xf>
    <xf numFmtId="0" fontId="17" fillId="0" borderId="8" xfId="52" applyFont="1" applyFill="1" applyBorder="1" applyAlignment="1">
      <alignment horizontal="center" vertical="center"/>
    </xf>
    <xf numFmtId="0" fontId="17" fillId="0" borderId="22" xfId="52" applyFont="1" applyFill="1" applyBorder="1" applyAlignment="1">
      <alignment horizontal="center" vertical="center"/>
    </xf>
    <xf numFmtId="0" fontId="17" fillId="0" borderId="10" xfId="52" applyFont="1" applyFill="1" applyBorder="1" applyAlignment="1">
      <alignment horizontal="center" vertical="center"/>
    </xf>
    <xf numFmtId="4" fontId="39" fillId="0" borderId="1" xfId="52" applyNumberFormat="1" applyFont="1" applyFill="1" applyBorder="1" applyAlignment="1">
      <alignment horizontal="center"/>
    </xf>
    <xf numFmtId="4" fontId="73" fillId="0" borderId="4" xfId="52" applyNumberFormat="1" applyFont="1" applyFill="1" applyBorder="1" applyAlignment="1">
      <alignment horizontal="center" vertical="center" wrapText="1"/>
    </xf>
    <xf numFmtId="4" fontId="73" fillId="0" borderId="13" xfId="52" applyNumberFormat="1" applyFont="1" applyFill="1" applyBorder="1" applyAlignment="1">
      <alignment horizontal="center" vertical="center" wrapText="1"/>
    </xf>
    <xf numFmtId="0" fontId="22" fillId="6" borderId="4" xfId="53" applyFont="1" applyFill="1" applyBorder="1" applyAlignment="1">
      <alignment horizontal="center" vertical="center" wrapText="1"/>
    </xf>
    <xf numFmtId="0" fontId="22" fillId="6" borderId="13" xfId="53" applyFont="1" applyFill="1" applyBorder="1" applyAlignment="1">
      <alignment horizontal="center" vertical="center" wrapText="1"/>
    </xf>
    <xf numFmtId="0" fontId="80" fillId="6" borderId="4" xfId="53" applyFont="1" applyFill="1" applyBorder="1" applyAlignment="1">
      <alignment horizontal="center" vertical="center" wrapText="1"/>
    </xf>
    <xf numFmtId="0" fontId="80" fillId="6" borderId="12" xfId="53" applyFont="1" applyFill="1" applyBorder="1" applyAlignment="1">
      <alignment horizontal="center" vertical="center" wrapText="1"/>
    </xf>
    <xf numFmtId="0" fontId="80" fillId="6" borderId="13" xfId="53" applyFont="1" applyFill="1" applyBorder="1" applyAlignment="1">
      <alignment horizontal="center" vertical="center" wrapText="1"/>
    </xf>
    <xf numFmtId="0" fontId="40" fillId="6" borderId="4" xfId="0" applyFont="1" applyFill="1" applyBorder="1" applyAlignment="1">
      <alignment horizontal="center" vertical="top" wrapText="1"/>
    </xf>
    <xf numFmtId="0" fontId="40" fillId="6" borderId="13" xfId="0" applyFont="1" applyFill="1" applyBorder="1" applyAlignment="1">
      <alignment horizontal="center" vertical="top" wrapText="1"/>
    </xf>
    <xf numFmtId="0" fontId="25" fillId="6" borderId="4" xfId="0" applyFont="1" applyFill="1" applyBorder="1" applyAlignment="1">
      <alignment horizontal="center" vertical="top" wrapText="1"/>
    </xf>
    <xf numFmtId="0" fontId="25" fillId="6" borderId="12" xfId="0" applyFont="1" applyFill="1" applyBorder="1" applyAlignment="1">
      <alignment horizontal="center" vertical="top" wrapText="1"/>
    </xf>
    <xf numFmtId="0" fontId="25" fillId="6" borderId="13" xfId="0" applyFont="1" applyFill="1" applyBorder="1" applyAlignment="1">
      <alignment horizontal="center" vertical="top" wrapText="1"/>
    </xf>
    <xf numFmtId="0" fontId="75" fillId="6" borderId="12" xfId="53" applyFont="1" applyFill="1" applyBorder="1" applyAlignment="1">
      <alignment horizontal="center" vertical="center"/>
    </xf>
    <xf numFmtId="0" fontId="75" fillId="6" borderId="13" xfId="53" applyFont="1" applyFill="1" applyBorder="1" applyAlignment="1">
      <alignment horizontal="center" vertical="center"/>
    </xf>
    <xf numFmtId="0" fontId="71" fillId="6" borderId="4" xfId="52" applyFont="1" applyFill="1" applyBorder="1" applyAlignment="1">
      <alignment horizontal="center" vertical="center" wrapText="1"/>
    </xf>
    <xf numFmtId="0" fontId="71" fillId="6" borderId="13" xfId="52" applyFont="1" applyFill="1" applyBorder="1" applyAlignment="1">
      <alignment horizontal="center" vertical="center" wrapText="1"/>
    </xf>
    <xf numFmtId="0" fontId="80" fillId="6" borderId="11" xfId="53" applyFont="1" applyFill="1" applyBorder="1" applyAlignment="1">
      <alignment horizontal="center" vertical="center" wrapText="1"/>
    </xf>
    <xf numFmtId="0" fontId="80" fillId="6" borderId="5" xfId="53" applyFont="1" applyFill="1" applyBorder="1" applyAlignment="1">
      <alignment horizontal="center" vertical="center" wrapText="1"/>
    </xf>
    <xf numFmtId="0" fontId="80" fillId="6" borderId="6" xfId="53" applyFont="1" applyFill="1" applyBorder="1" applyAlignment="1">
      <alignment horizontal="center" vertical="center" wrapText="1"/>
    </xf>
    <xf numFmtId="0" fontId="40" fillId="0" borderId="0" xfId="52" applyFont="1" applyFill="1" applyBorder="1" applyAlignment="1">
      <alignment horizontal="left" vertical="center" wrapText="1"/>
    </xf>
    <xf numFmtId="0" fontId="71" fillId="0" borderId="31" xfId="55" applyFont="1" applyFill="1" applyBorder="1" applyAlignment="1">
      <alignment horizontal="right" vertical="center" wrapText="1"/>
    </xf>
    <xf numFmtId="0" fontId="71" fillId="0" borderId="0" xfId="55" applyFont="1" applyFill="1" applyBorder="1" applyAlignment="1">
      <alignment horizontal="right" vertical="center" wrapText="1"/>
    </xf>
    <xf numFmtId="0" fontId="71" fillId="0" borderId="5" xfId="55" applyFont="1" applyFill="1" applyBorder="1" applyAlignment="1">
      <alignment horizontal="right" vertical="center" wrapText="1"/>
    </xf>
    <xf numFmtId="0" fontId="71" fillId="0" borderId="8" xfId="55" applyFont="1" applyFill="1" applyBorder="1" applyAlignment="1">
      <alignment horizontal="center" vertical="center" wrapText="1"/>
    </xf>
    <xf numFmtId="0" fontId="71" fillId="0" borderId="22" xfId="55" applyFont="1" applyFill="1" applyBorder="1" applyAlignment="1">
      <alignment horizontal="center" vertical="center" wrapText="1"/>
    </xf>
    <xf numFmtId="0" fontId="71" fillId="0" borderId="9" xfId="55" applyFont="1" applyFill="1" applyBorder="1" applyAlignment="1">
      <alignment horizontal="center" vertical="center" wrapText="1"/>
    </xf>
    <xf numFmtId="0" fontId="71" fillId="0" borderId="25" xfId="55" applyFont="1" applyFill="1" applyBorder="1" applyAlignment="1">
      <alignment horizontal="center" vertical="center" wrapText="1"/>
    </xf>
    <xf numFmtId="0" fontId="71" fillId="0" borderId="29" xfId="55" applyFont="1" applyFill="1" applyBorder="1" applyAlignment="1">
      <alignment horizontal="center" vertical="center" wrapText="1"/>
    </xf>
    <xf numFmtId="0" fontId="71" fillId="0" borderId="7" xfId="55" applyFont="1" applyFill="1" applyBorder="1" applyAlignment="1">
      <alignment horizontal="center" vertical="center" wrapText="1"/>
    </xf>
    <xf numFmtId="0" fontId="71" fillId="0" borderId="16" xfId="55" applyFont="1" applyFill="1" applyBorder="1" applyAlignment="1">
      <alignment horizontal="center" vertical="center" wrapText="1"/>
    </xf>
    <xf numFmtId="0" fontId="71" fillId="0" borderId="1" xfId="55" applyFont="1" applyFill="1" applyBorder="1" applyAlignment="1">
      <alignment horizontal="center" vertical="center" wrapText="1"/>
    </xf>
    <xf numFmtId="4" fontId="71" fillId="0" borderId="16" xfId="55" applyNumberFormat="1" applyFont="1" applyFill="1" applyBorder="1" applyAlignment="1">
      <alignment horizontal="center" vertical="center" wrapText="1"/>
    </xf>
    <xf numFmtId="4" fontId="71" fillId="0" borderId="1" xfId="55" applyNumberFormat="1" applyFont="1" applyFill="1" applyBorder="1" applyAlignment="1">
      <alignment horizontal="center" vertical="center" wrapText="1"/>
    </xf>
    <xf numFmtId="0" fontId="71" fillId="0" borderId="1" xfId="55" applyFont="1" applyFill="1" applyBorder="1" applyAlignment="1">
      <alignment horizontal="center" wrapText="1"/>
    </xf>
    <xf numFmtId="4" fontId="18" fillId="3" borderId="1" xfId="64" applyNumberFormat="1" applyFont="1" applyFill="1" applyBorder="1" applyAlignment="1">
      <alignment horizontal="center" vertical="center" wrapText="1"/>
    </xf>
    <xf numFmtId="3" fontId="24" fillId="3" borderId="1" xfId="63" applyNumberFormat="1" applyFont="1" applyFill="1" applyBorder="1" applyAlignment="1">
      <alignment horizontal="center" vertical="center" wrapText="1"/>
    </xf>
    <xf numFmtId="183" fontId="18" fillId="3" borderId="1" xfId="16" applyNumberFormat="1" applyFont="1" applyFill="1" applyBorder="1" applyAlignment="1">
      <alignment horizontal="center" vertical="center"/>
    </xf>
  </cellXfs>
  <cellStyles count="65">
    <cellStyle name="Денежный 2" xfId="46"/>
    <cellStyle name="Обычный" xfId="0" builtinId="0"/>
    <cellStyle name="Обычный 14" xfId="40"/>
    <cellStyle name="Обычный 17" xfId="44"/>
    <cellStyle name="Обычный 17 9 5" xfId="19"/>
    <cellStyle name="Обычный 17 9 7" xfId="14"/>
    <cellStyle name="Обычный 17 9 7 2" xfId="23"/>
    <cellStyle name="Обычный 17 9 7 3" xfId="30"/>
    <cellStyle name="Обычный 17 9 7 4" xfId="32"/>
    <cellStyle name="Обычный 17 9 7 4 4" xfId="52"/>
    <cellStyle name="Обычный 17 9 7 4 4 2" xfId="55"/>
    <cellStyle name="Обычный 17 9 7 4 4 3" xfId="63"/>
    <cellStyle name="Обычный 2" xfId="5"/>
    <cellStyle name="Обычный 2 2" xfId="9"/>
    <cellStyle name="Обычный 2 2 2" xfId="12"/>
    <cellStyle name="Обычный 2 2 2 2" xfId="42"/>
    <cellStyle name="Обычный 2 2 2 2 2" xfId="2"/>
    <cellStyle name="Обычный 2 2 5" xfId="50"/>
    <cellStyle name="Обычный 2 3" xfId="35"/>
    <cellStyle name="Обычный 2 3 2" xfId="51"/>
    <cellStyle name="Обычный 2 4" xfId="58"/>
    <cellStyle name="Обычный 2 5 6 2 3 2" xfId="41"/>
    <cellStyle name="Обычный 2 5 6 2 3 2 4" xfId="48"/>
    <cellStyle name="Обычный 3" xfId="13"/>
    <cellStyle name="Обычный 3 2" xfId="22"/>
    <cellStyle name="Обычный 3 3" xfId="47"/>
    <cellStyle name="Обычный 3 3 2" xfId="62"/>
    <cellStyle name="Обычный 4" xfId="25"/>
    <cellStyle name="Обычный 4 2" xfId="27"/>
    <cellStyle name="Обычный 4 2 2" xfId="38"/>
    <cellStyle name="Обычный 4 3" xfId="34"/>
    <cellStyle name="Обычный 4 4" xfId="43"/>
    <cellStyle name="Обычный 4 6" xfId="60"/>
    <cellStyle name="Обычный 4 7" xfId="17"/>
    <cellStyle name="Обычный 5" xfId="6"/>
    <cellStyle name="Обычный 5 2" xfId="28"/>
    <cellStyle name="Обычный 5 2 2" xfId="8"/>
    <cellStyle name="Обычный 5 2 2 2" xfId="10"/>
    <cellStyle name="Обычный 5 2 3" xfId="37"/>
    <cellStyle name="Обычный 5 8" xfId="39"/>
    <cellStyle name="Обычный 6" xfId="26"/>
    <cellStyle name="Обычный 6 3 4 2 3" xfId="45"/>
    <cellStyle name="Обычный 6 3 4 2 3 9 5" xfId="18"/>
    <cellStyle name="Обычный 6 3 4 2 3 9 7" xfId="4"/>
    <cellStyle name="Обычный 6 3 4 2 3 9 7 2" xfId="15"/>
    <cellStyle name="Обычный 6 3 4 2 3 9 7 3" xfId="24"/>
    <cellStyle name="Обычный 6 3 4 2 3 9 7 4" xfId="31"/>
    <cellStyle name="Обычный 6 3 4 2 3 9 7 5" xfId="33"/>
    <cellStyle name="Обычный 6 3 4 2 3 9 7 5 2" xfId="56"/>
    <cellStyle name="Обычный 6 3 4 2 3 9 7 5 4" xfId="53"/>
    <cellStyle name="Обычный 6 3 4 2 3 9 7 5 4 2" xfId="57"/>
    <cellStyle name="Обычный 6 3 4 2 3 9 7 5 4 3" xfId="64"/>
    <cellStyle name="Обычный 7" xfId="54"/>
    <cellStyle name="Обычный 8" xfId="59"/>
    <cellStyle name="Стиль 1" xfId="61"/>
    <cellStyle name="Финансовый" xfId="1" builtinId="3"/>
    <cellStyle name="Финансовый 2" xfId="3"/>
    <cellStyle name="Финансовый 2 21" xfId="16"/>
    <cellStyle name="Финансовый 3" xfId="7"/>
    <cellStyle name="Финансовый 4" xfId="11"/>
    <cellStyle name="Финансовый 4 2" xfId="20"/>
    <cellStyle name="Финансовый 5" xfId="29"/>
    <cellStyle name="Финансовый 5 2" xfId="36"/>
    <cellStyle name="Финансовый 6" xfId="49"/>
    <cellStyle name="Финансовый 9" xfId="2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theme" Target="theme/theme1.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28575</xdr:colOff>
      <xdr:row>3</xdr:row>
      <xdr:rowOff>0</xdr:rowOff>
    </xdr:from>
    <xdr:to>
      <xdr:col>4</xdr:col>
      <xdr:colOff>0</xdr:colOff>
      <xdr:row>33</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619125"/>
          <a:ext cx="5143500" cy="0"/>
        </a:xfrm>
        <a:prstGeom prst="rect">
          <a:avLst/>
        </a:prstGeom>
        <a:noFill/>
        <a:ln>
          <a:noFill/>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prstDash val="dot"/>
              <a:miter lim="800000"/>
              <a:headEnd/>
              <a:tailEnd/>
            </a14:hiddenLine>
          </a:ext>
        </a:extLst>
      </xdr:spPr>
    </xdr:pic>
    <xdr:clientData/>
  </xdr:twoCellAnchor>
  <xdr:twoCellAnchor>
    <xdr:from>
      <xdr:col>1</xdr:col>
      <xdr:colOff>28575</xdr:colOff>
      <xdr:row>33</xdr:row>
      <xdr:rowOff>0</xdr:rowOff>
    </xdr:from>
    <xdr:to>
      <xdr:col>4</xdr:col>
      <xdr:colOff>0</xdr:colOff>
      <xdr:row>63</xdr:row>
      <xdr:rowOff>0</xdr:rowOff>
    </xdr:to>
    <xdr:pic>
      <xdr:nvPicPr>
        <xdr:cNvPr id="3"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0525" y="619125"/>
          <a:ext cx="5143500" cy="0"/>
        </a:xfrm>
        <a:prstGeom prst="rect">
          <a:avLst/>
        </a:prstGeom>
        <a:noFill/>
        <a:ln>
          <a:noFill/>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prstDash val="dot"/>
              <a:miter lim="800000"/>
              <a:headEnd/>
              <a:tailEnd/>
            </a14:hiddenLine>
          </a:ext>
        </a:extLst>
      </xdr:spPr>
    </xdr:pic>
    <xdr:clientData/>
  </xdr:twoCellAnchor>
  <xdr:twoCellAnchor>
    <xdr:from>
      <xdr:col>1</xdr:col>
      <xdr:colOff>28575</xdr:colOff>
      <xdr:row>63</xdr:row>
      <xdr:rowOff>0</xdr:rowOff>
    </xdr:from>
    <xdr:to>
      <xdr:col>4</xdr:col>
      <xdr:colOff>0</xdr:colOff>
      <xdr:row>93</xdr:row>
      <xdr:rowOff>0</xdr:rowOff>
    </xdr:to>
    <xdr:pic>
      <xdr:nvPicPr>
        <xdr:cNvPr id="4" name="Picture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90525" y="619125"/>
          <a:ext cx="5143500" cy="0"/>
        </a:xfrm>
        <a:prstGeom prst="rect">
          <a:avLst/>
        </a:prstGeom>
        <a:noFill/>
        <a:ln>
          <a:noFill/>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prstDash val="dot"/>
              <a:miter lim="800000"/>
              <a:headEnd/>
              <a:tailEnd/>
            </a14:hiddenLine>
          </a:ext>
        </a:extLst>
      </xdr:spPr>
    </xdr:pic>
    <xdr:clientData/>
  </xdr:twoCellAnchor>
  <xdr:twoCellAnchor>
    <xdr:from>
      <xdr:col>1</xdr:col>
      <xdr:colOff>28575</xdr:colOff>
      <xdr:row>93</xdr:row>
      <xdr:rowOff>0</xdr:rowOff>
    </xdr:from>
    <xdr:to>
      <xdr:col>4</xdr:col>
      <xdr:colOff>0</xdr:colOff>
      <xdr:row>123</xdr:row>
      <xdr:rowOff>0</xdr:rowOff>
    </xdr:to>
    <xdr:pic>
      <xdr:nvPicPr>
        <xdr:cNvPr id="5" name="Pictur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0525" y="619125"/>
          <a:ext cx="5143500" cy="0"/>
        </a:xfrm>
        <a:prstGeom prst="rect">
          <a:avLst/>
        </a:prstGeom>
        <a:noFill/>
        <a:ln>
          <a:noFill/>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prstDash val="dot"/>
              <a:miter lim="800000"/>
              <a:headEnd/>
              <a:tailEnd/>
            </a14:hiddenLine>
          </a:ext>
        </a:extLst>
      </xdr:spPr>
    </xdr:pic>
    <xdr:clientData/>
  </xdr:twoCellAnchor>
  <xdr:twoCellAnchor>
    <xdr:from>
      <xdr:col>1</xdr:col>
      <xdr:colOff>28575</xdr:colOff>
      <xdr:row>123</xdr:row>
      <xdr:rowOff>0</xdr:rowOff>
    </xdr:from>
    <xdr:to>
      <xdr:col>4</xdr:col>
      <xdr:colOff>0</xdr:colOff>
      <xdr:row>153</xdr:row>
      <xdr:rowOff>0</xdr:rowOff>
    </xdr:to>
    <xdr:pic>
      <xdr:nvPicPr>
        <xdr:cNvPr id="6" name="Picture 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0525" y="619125"/>
          <a:ext cx="5143500" cy="0"/>
        </a:xfrm>
        <a:prstGeom prst="rect">
          <a:avLst/>
        </a:prstGeom>
        <a:noFill/>
        <a:ln>
          <a:noFill/>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prstDash val="dot"/>
              <a:miter lim="800000"/>
              <a:headEnd/>
              <a:tailEnd/>
            </a14:hiddenLine>
          </a:ext>
        </a:extLst>
      </xdr:spPr>
    </xdr:pic>
    <xdr:clientData/>
  </xdr:twoCellAnchor>
  <xdr:twoCellAnchor>
    <xdr:from>
      <xdr:col>1</xdr:col>
      <xdr:colOff>28575</xdr:colOff>
      <xdr:row>153</xdr:row>
      <xdr:rowOff>0</xdr:rowOff>
    </xdr:from>
    <xdr:to>
      <xdr:col>4</xdr:col>
      <xdr:colOff>0</xdr:colOff>
      <xdr:row>183</xdr:row>
      <xdr:rowOff>0</xdr:rowOff>
    </xdr:to>
    <xdr:pic>
      <xdr:nvPicPr>
        <xdr:cNvPr id="7" name="Picture 6"/>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90525" y="619125"/>
          <a:ext cx="5143500" cy="0"/>
        </a:xfrm>
        <a:prstGeom prst="rect">
          <a:avLst/>
        </a:prstGeom>
        <a:noFill/>
        <a:ln>
          <a:noFill/>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prstDash val="dot"/>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44;&#1086;&#1082;&#1091;&#1084;&#1077;&#1085;&#1090;&#1099;\&#1059;&#1090;&#1086;&#1095;&#1085;&#1077;&#1085;&#1085;&#1072;&#1103;%20&#1041;&#1047;%20&#1085;&#1072;%202015%20&#1075;&#1086;&#1076;%20(&#1103;&#1085;&#1074;&#1072;&#1088;&#1100;%202015&#1075;)\004%20&#1087;&#1088;&#1086;&#1075;&#1088;&#1072;&#1084;&#1084;&#1072;%20(&#1103;&#1085;&#1074;&#1072;&#1088;&#1100;%202015)\&#1050;&#1086;&#1087;&#1080;&#1103;%20&#1057;&#1074;&#1086;&#1076;%20&#1052;&#1062;%20004%20&#1076;&#1086;&#1087;&#1086;&#1083;&#1085;&#1080;&#1090;&#1077;&#1083;&#1100;&#1085;&#1072;&#1103;%20&#1073;&#1102;&#1076;&#1078;.&#1079;&#1072;&#1103;&#1074;&#1082;&#107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ZhumatayevaA/Desktop/&#1041;&#1077;&#1082;&#1073;&#1086;&#1083;&#1072;&#1090;%2014.07.2020/&#1055;&#1088;&#1086;&#1090;&#1086;&#1082;&#1086;&#1083;&#1072;%20&#1087;&#1086;%20&#1054;&#1043;&#1047;/&#1055;&#1088;&#1086;&#1090;&#1086;&#1082;&#1086;&#1083;%2017/&#1055;&#1088;&#1086;&#1090;&#1086;&#1082;&#1086;&#1083;%20&#8470;%2017%20&#1086;&#1090;%2007.10.20&#1075;.%20%20&#1087;&#1086;&#1089;&#1083;&#1077;&#1076;&#1085;&#1080;&#1081;%20&#1074;&#1072;&#1088;&#1080;&#1072;&#1085;&#1090;.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user1/Desktop/&#1054;&#1043;&#1047;%20-2020/5%20&#1087;&#1088;&#1086;&#1090;&#1086;&#1082;&#1086;&#1083;/&#1055;&#1088;&#1086;&#1090;&#1086;&#1082;&#1086;&#1083;%20&#8470;%205%20&#1086;&#1090;%2021.04.2020%20&#1075;.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User/Desktop/&#1054;&#1043;&#1047;%20-2020/9%20&#1087;&#1088;&#1086;&#1090;&#1086;&#1082;&#1086;&#1083;%20&#1086;&#1090;%20&#1089;&#1090;&#1091;&#1088;&#1082;&#1091;&#1090;&#1088;&#1085;&#1099;&#1093;%20&#1087;&#1086;&#1076;&#1088;&#1072;&#1079;&#1076;&#1077;&#1083;&#1077;&#1085;&#1080;&#1080;/&#1055;&#1088;&#1086;&#1090;&#1086;&#1082;&#1086;&#1083;%20&#8470;%209%20&#1054;&#1082;&#1086;&#1085;&#1095;&#1072;&#1090;&#1077;&#1083;.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User/Desktop/&#1054;&#1043;&#1047;%20-2020/12%20&#1087;&#1088;&#1086;&#1090;&#1086;&#1082;&#1086;&#1083;/&#1055;&#1088;&#1086;&#1090;&#1086;&#1082;&#1086;&#1083;%20&#8470;%20%2012%20&#1086;&#1090;%2009.07.2020%20&#1075;..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Users/ZhumatayevaA/Desktop/&#1055;&#1088;&#1086;&#1090;&#1086;&#1082;&#1086;&#1083;%20&#8470;%2013%20&#1086;&#1090;%2010.08.2020%20&#1075;.%20(&#1080;&#1089;&#1087;&#1088;&#1072;&#1074;).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ZhumatayevaA/Desktop/&#1041;&#1077;&#1082;&#1073;&#1086;&#1083;&#1072;&#1090;%2014.07.2020/&#1055;&#1088;&#1086;&#1090;&#1086;&#1082;&#1086;&#1083;&#1072;%20&#1087;&#1086;%20&#1054;&#1043;&#1047;/&#1055;&#1088;&#1086;&#1090;&#1086;&#1082;&#1086;&#1083;%2017/&#1055;&#1088;&#1086;&#1090;&#1086;&#1082;&#1086;&#1083;%20&#8470;%2017%20&#1086;&#1090;%2007.10.2020%20&#1075;.%20%20&#1095;&#1077;&#1088;&#1085;&#1086;&#1074;&#1086;&#1081;%20&#1074;&#1072;&#1088;&#1080;&#1072;&#1085;&#1090;.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user1/Desktop/&#1054;&#1043;&#1047;%20-2020/&#1055;&#1056;&#1054;&#1058;&#1054;&#1050;&#1054;&#1051;%203%20&#1054;&#1058;%2012.02.2020%20&#1043;/&#1055;&#1088;&#1086;&#1090;&#1086;&#1082;&#1086;&#1083;%20&#8470;3%20&#1054;&#1058;%2005%20&#1060;&#1045;&#1042;&#1056;&#1040;&#1051;&#1071;%20(&#1040;&#1074;&#1090;&#1086;&#1089;&#1086;&#1093;&#1088;&#1072;&#1085;&#1077;&#1085;&#1085;&#1099;&#108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1.136\obmen_doc\Documents%20and%20Settings\Admin\&#1052;&#1086;&#1080;%20&#1076;&#1086;&#1082;&#1091;&#1084;&#1077;&#1085;&#1090;&#1099;\&#1060;&#1061;&#1044;\Documents%20and%20Settings\userr\&#1056;&#1072;&#1073;&#1086;&#1095;&#1080;&#1081;%20&#1089;&#1090;&#1086;&#1083;\&#1048;&#1058;&#1054;&#1043;\2005\WINDOWS\&#1056;&#1072;&#1073;&#1086;&#1095;&#1080;&#1081;%20&#1089;&#1090;&#1086;&#1083;\&#1048;&#1058;&#1054;&#1043;\2003\&#1080;&#1090;&#1086;&#1075;%2020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1.136\obmen_doc\Documents%20and%20Settings\Admin\&#1052;&#1086;&#1080;%20&#1076;&#1086;&#1082;&#1091;&#1084;&#1077;&#1085;&#1090;&#1099;\&#1060;&#1061;&#1044;\userr\Local%20Settings\Temporary%20Internet%20Files\Content.IE5\CZYPKFMF\WINDOWS\&#1056;&#1072;&#1073;&#1086;&#1095;&#1080;&#1081;%20&#1089;&#1090;&#1086;&#1083;\&#1048;&#1058;&#1054;&#1043;\2003\&#1080;&#1090;&#1086;&#1075;%20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conomist1\&#1087;&#1086;&#1095;&#1090;&#1072;\Documents%20and%20Settings\Romanova_I_V\&#1056;&#1072;&#1073;&#1086;&#1095;&#1080;&#1081;%20&#1089;&#1090;&#1086;&#1083;\&#1055;&#1083;&#1072;&#1085;&#1043;&#1047;%20&#1076;&#1083;&#1103;%20&#1052;&#1060;2%20&#1094;&#1077;&#1083;&#1099;&#1077;%20&#1095;&#1080;&#1089;&#1083;&#107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1.136\obmen_doc\&#1055;&#1043;&#1047;\&#1043;&#1086;&#1076;&#1086;&#1074;&#1086;&#1081;%20%20&#1087;&#1083;&#1072;&#1085;&#1072;%20&#1043;&#1047;%20&#1052;&#1060;_2010_ru_v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uhserver\&#1086;&#1073;&#1084;&#1077;&#1085;\Documents%20and%20Settings\user.HOSPITAL\&#1052;&#1086;&#1080;%20&#1076;&#1086;&#1082;&#1091;&#1084;&#1077;&#1085;&#1090;&#1099;\2009\&#1055;&#1051;&#1040;&#1053;%20,%20&#1057;&#1084;&#1077;&#1090;&#1072;\&#1075;&#1086;&#1089;&#1079;&#1072;&#1082;&#1091;&#1087;\&#1043;&#1086;&#1076;&#1086;&#1074;&#1086;&#1081;%20&#1087;&#1083;&#1072;&#1085;%20&#1079;&#1072;&#1082;&#1091;&#1087;&#1086;&#1082;%20&#1085;&#1072;%202009%20&#107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1/Desktop/&#1054;&#1043;&#1047;%20-2020/&#1055;&#1088;&#1086;&#1090;&#1086;&#1082;&#1086;&#1083;%204/&#1076;&#1086;&#1082;&#1091;&#1084;&#1077;&#1085;&#1090;&#1099;%20&#1085;&#1072;%202020%20&#1075;&#1086;&#1076;/&#1054;&#1043;&#1047;%20-2020%20&#1075;&#1086;&#1076;/&#1055;&#1088;&#1086;&#1090;&#1086;&#1082;&#1086;&#1083;%201%20&#1086;&#1090;%2009.12.2019%20&#1075;/&#1055;&#1083;&#1072;&#1085;%20&#1043;&#1047;%20&#1085;&#1072;%202020%20&#1075;&#1086;&#1076;%20-&#1055;&#1088;&#1086;&#1090;&#1086;&#1082;&#1086;&#1083;%20&#8470;1%20&#1086;&#1090;%2009.12.2019%20&#1075;.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ZhumatayevaA/Desktop/&#1055;&#1088;&#1086;&#1090;&#1086;&#1082;&#1086;&#1083;%20&#8470;%2015%20&#1086;&#1090;%2011.09.2020%20&#1075;..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user1/Desktop/&#1054;&#1043;&#1047;%20-2020/7%20%20&#1087;&#1088;&#1086;&#1090;&#1086;&#1082;&#1086;&#1083;/&#1055;&#1088;&#1086;&#1090;&#1086;&#1082;&#1086;&#1083;%20&#8470;%207%20&#1086;&#1090;%2011.05.2020%20&#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1-2015"/>
      <sheetName val="свод1-2016"/>
      <sheetName val="свод1-2017"/>
      <sheetName val="свод-2015"/>
      <sheetName val="свод-2016"/>
      <sheetName val="свод-2017"/>
      <sheetName val="ЦКБ-2015"/>
      <sheetName val="ЦКБ-2016"/>
      <sheetName val="ЦКБ-2017"/>
      <sheetName val="БМЦ"/>
      <sheetName val="КРК-2015"/>
      <sheetName val="КРК-2016"/>
      <sheetName val="КРК-2017"/>
      <sheetName val="ННМЦ"/>
      <sheetName val="Реаб 2015г"/>
      <sheetName val="Реаб 2016г "/>
      <sheetName val="Реаб 2017г"/>
      <sheetName val="ср.реаб.2015г."/>
      <sheetName val="ср.реаб.2016г."/>
      <sheetName val="ср.реаб.2017г."/>
    </sheetNames>
    <sheetDataSet>
      <sheetData sheetId="0">
        <row r="4">
          <cell r="A4" t="str">
            <v>Наименование</v>
          </cell>
          <cell r="B4" t="str">
            <v>Отчет за 2013г.</v>
          </cell>
        </row>
        <row r="5">
          <cell r="B5" t="str">
            <v>всего</v>
          </cell>
        </row>
        <row r="7">
          <cell r="A7" t="str">
            <v>1.Всего затрат (тыс.тенге)</v>
          </cell>
          <cell r="B7">
            <v>4975412</v>
          </cell>
        </row>
        <row r="8">
          <cell r="A8" t="str">
            <v>в том числе по спецификам</v>
          </cell>
        </row>
        <row r="9">
          <cell r="A9" t="str">
            <v>Оплата труда</v>
          </cell>
          <cell r="B9">
            <v>2739618</v>
          </cell>
        </row>
        <row r="10">
          <cell r="A10" t="str">
            <v>Командировочные расходы</v>
          </cell>
          <cell r="B10">
            <v>2943</v>
          </cell>
          <cell r="C10">
            <v>1879</v>
          </cell>
          <cell r="D10">
            <v>1064</v>
          </cell>
          <cell r="E10">
            <v>3017</v>
          </cell>
          <cell r="F10">
            <v>1879</v>
          </cell>
          <cell r="G10">
            <v>1138</v>
          </cell>
          <cell r="H10">
            <v>6060</v>
          </cell>
          <cell r="I10">
            <v>9959</v>
          </cell>
          <cell r="J10">
            <v>1879</v>
          </cell>
          <cell r="K10">
            <v>8080</v>
          </cell>
          <cell r="L10">
            <v>0</v>
          </cell>
          <cell r="M10">
            <v>0</v>
          </cell>
          <cell r="N10">
            <v>0</v>
          </cell>
          <cell r="O10">
            <v>9959</v>
          </cell>
          <cell r="P10">
            <v>1879</v>
          </cell>
          <cell r="Q10">
            <v>8080</v>
          </cell>
        </row>
        <row r="11">
          <cell r="A11" t="str">
            <v>Налоги и другие обязательные платежи в бюджет</v>
          </cell>
          <cell r="B11">
            <v>278940</v>
          </cell>
        </row>
        <row r="12">
          <cell r="A12" t="str">
            <v xml:space="preserve"> Социальный налог</v>
          </cell>
          <cell r="B12">
            <v>158214</v>
          </cell>
        </row>
        <row r="13">
          <cell r="A13" t="str">
            <v>Отчисления на соц.страхование</v>
          </cell>
          <cell r="B13">
            <v>112743</v>
          </cell>
        </row>
        <row r="14">
          <cell r="A14" t="str">
            <v>прочие выплаты</v>
          </cell>
          <cell r="B14">
            <v>7983</v>
          </cell>
        </row>
        <row r="15">
          <cell r="A15" t="str">
            <v>Приобретение товаров, всего</v>
          </cell>
          <cell r="B15">
            <v>776158</v>
          </cell>
        </row>
        <row r="16">
          <cell r="A16" t="str">
            <v>в т.ч. питание</v>
          </cell>
          <cell r="B16">
            <v>70892</v>
          </cell>
        </row>
        <row r="17">
          <cell r="A17" t="str">
            <v>медикаменты</v>
          </cell>
          <cell r="B17">
            <v>511072</v>
          </cell>
        </row>
        <row r="18">
          <cell r="A18" t="str">
            <v>прочие товары</v>
          </cell>
          <cell r="B18">
            <v>194194</v>
          </cell>
        </row>
        <row r="19">
          <cell r="A19" t="str">
            <v>Приобретение основных средств</v>
          </cell>
          <cell r="B19">
            <v>0</v>
          </cell>
        </row>
        <row r="20">
          <cell r="A20" t="str">
            <v>Оплата коммунальных услуг, всего</v>
          </cell>
          <cell r="B20">
            <v>54598</v>
          </cell>
        </row>
        <row r="21">
          <cell r="A21" t="str">
            <v>в т.ч. Оплата за воду</v>
          </cell>
          <cell r="B21">
            <v>7616</v>
          </cell>
        </row>
        <row r="22">
          <cell r="A22" t="str">
            <v>Электроэнергию</v>
          </cell>
          <cell r="B22">
            <v>28922</v>
          </cell>
        </row>
        <row r="23">
          <cell r="A23" t="str">
            <v>Отопление</v>
          </cell>
          <cell r="B23">
            <v>18060</v>
          </cell>
        </row>
        <row r="24">
          <cell r="A24" t="str">
            <v xml:space="preserve">Оплата услуг связи </v>
          </cell>
          <cell r="B24">
            <v>10850</v>
          </cell>
        </row>
        <row r="25">
          <cell r="A25" t="str">
            <v>Оплата транспортных услуг</v>
          </cell>
          <cell r="B25">
            <v>0</v>
          </cell>
        </row>
        <row r="26">
          <cell r="A26" t="str">
            <v>Текущий ремонт  основных средств</v>
          </cell>
          <cell r="B26">
            <v>83483</v>
          </cell>
        </row>
        <row r="27">
          <cell r="A27" t="str">
            <v>Капитальный ремонт  основных средств</v>
          </cell>
          <cell r="B27">
            <v>0</v>
          </cell>
        </row>
        <row r="28">
          <cell r="A28" t="str">
            <v>Содержание, обслуживание зданий, помещений и ОС</v>
          </cell>
          <cell r="B28">
            <v>125642</v>
          </cell>
        </row>
        <row r="29">
          <cell r="A29" t="str">
            <v>Оплата аренды за помещение</v>
          </cell>
          <cell r="B29">
            <v>0</v>
          </cell>
        </row>
        <row r="30">
          <cell r="A30" t="str">
            <v>Банковские услуги</v>
          </cell>
          <cell r="B30">
            <v>8315</v>
          </cell>
        </row>
        <row r="31">
          <cell r="A31" t="str">
            <v>Прочие расходы, в том числе</v>
          </cell>
          <cell r="B31">
            <v>267201</v>
          </cell>
        </row>
        <row r="32">
          <cell r="A32" t="str">
            <v>прочие</v>
          </cell>
          <cell r="B32">
            <v>156320</v>
          </cell>
        </row>
        <row r="33">
          <cell r="A33" t="str">
            <v>лечение за рубежом</v>
          </cell>
          <cell r="B33">
            <v>110881</v>
          </cell>
        </row>
        <row r="34">
          <cell r="A34" t="str">
            <v>ННМЦ</v>
          </cell>
          <cell r="B34">
            <v>80422</v>
          </cell>
        </row>
        <row r="35">
          <cell r="A35" t="str">
            <v>Восстановительное лечение и медицинская реабилитация прикрепленного контингента</v>
          </cell>
          <cell r="B35">
            <v>493151</v>
          </cell>
        </row>
        <row r="36">
          <cell r="A36" t="str">
            <v xml:space="preserve">Закуп лекарственных средств, вакцин и других иммунобиологических препаратов </v>
          </cell>
          <cell r="B36">
            <v>54091</v>
          </cell>
        </row>
        <row r="37">
          <cell r="A37" t="str">
            <v>Показатели:</v>
          </cell>
        </row>
        <row r="38">
          <cell r="A38" t="str">
            <v>кол-во коек</v>
          </cell>
          <cell r="B38">
            <v>325</v>
          </cell>
        </row>
        <row r="39">
          <cell r="A39" t="str">
            <v>кол-во шт. ед., в т.ч.:</v>
          </cell>
          <cell r="B39">
            <v>1513</v>
          </cell>
        </row>
        <row r="40">
          <cell r="A40" t="str">
            <v>врачи</v>
          </cell>
          <cell r="B40">
            <v>307.5</v>
          </cell>
        </row>
        <row r="41">
          <cell r="A41" t="str">
            <v>сред.мед.персонал</v>
          </cell>
          <cell r="B41">
            <v>494.5</v>
          </cell>
        </row>
        <row r="42">
          <cell r="A42" t="str">
            <v>мл.мед.персонал</v>
          </cell>
          <cell r="B42">
            <v>340.25</v>
          </cell>
        </row>
        <row r="43">
          <cell r="A43" t="str">
            <v>адм./хоз.персонал</v>
          </cell>
          <cell r="B43">
            <v>370.75</v>
          </cell>
        </row>
        <row r="44">
          <cell r="A44" t="str">
            <v>кол-во пролеченных в стационаре</v>
          </cell>
          <cell r="B44">
            <v>4392</v>
          </cell>
        </row>
        <row r="45">
          <cell r="A45" t="str">
            <v>кол-во пролеченных в дневном стационаре</v>
          </cell>
          <cell r="B45">
            <v>3174</v>
          </cell>
        </row>
        <row r="46">
          <cell r="A46" t="str">
            <v>кол-во пролеченных в стационаре на дому</v>
          </cell>
          <cell r="B46">
            <v>1109</v>
          </cell>
        </row>
        <row r="47">
          <cell r="A47" t="str">
            <v>кол-во вызовов скорой помощи</v>
          </cell>
          <cell r="B47">
            <v>5080</v>
          </cell>
        </row>
        <row r="48">
          <cell r="A48" t="str">
            <v>кол-во прик-го контингента</v>
          </cell>
          <cell r="B48">
            <v>14200</v>
          </cell>
        </row>
        <row r="49">
          <cell r="A49" t="str">
            <v>кол-во посещений</v>
          </cell>
          <cell r="B49">
            <v>333421</v>
          </cell>
        </row>
        <row r="50">
          <cell r="A50" t="str">
            <v>кол-во койко-дней</v>
          </cell>
          <cell r="B50">
            <v>37301</v>
          </cell>
        </row>
        <row r="51">
          <cell r="A51" t="str">
            <v>работа койки</v>
          </cell>
          <cell r="B51">
            <v>593</v>
          </cell>
        </row>
        <row r="52">
          <cell r="A52" t="str">
            <v>занятость койки</v>
          </cell>
          <cell r="B52">
            <v>593</v>
          </cell>
        </row>
        <row r="53">
          <cell r="A53" t="str">
            <v>общая площадь, в т.ч.:</v>
          </cell>
          <cell r="B53">
            <v>55984.2</v>
          </cell>
        </row>
        <row r="54">
          <cell r="A54" t="str">
            <v>занимаемая площадь</v>
          </cell>
          <cell r="B54">
            <v>52748.800000000003</v>
          </cell>
        </row>
        <row r="55">
          <cell r="A55" t="str">
            <v>арендуемая площадь</v>
          </cell>
          <cell r="B55">
            <v>3235.4</v>
          </cell>
        </row>
        <row r="58">
          <cell r="B58" t="str">
            <v xml:space="preserve">                            Руководитель Медицинского центра                                                                                                         В. Бенберин</v>
          </cell>
        </row>
        <row r="60">
          <cell r="B60" t="str">
            <v>Руководитель Управления экономики и бюджетного планирования                                                                            А. Джайсанова</v>
          </cell>
        </row>
        <row r="62">
          <cell r="B62" t="str">
            <v/>
          </cell>
        </row>
      </sheetData>
      <sheetData sheetId="1"/>
      <sheetData sheetId="2"/>
      <sheetData sheetId="3">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2943</v>
          </cell>
          <cell r="C21">
            <v>2943</v>
          </cell>
          <cell r="D21">
            <v>9077</v>
          </cell>
          <cell r="E21">
            <v>9959</v>
          </cell>
          <cell r="F21">
            <v>9959</v>
          </cell>
          <cell r="G21">
            <v>0</v>
          </cell>
          <cell r="H21">
            <v>9959</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5">
          <cell r="A45" t="str">
            <v>ННМЦ</v>
          </cell>
        </row>
        <row r="46">
          <cell r="A46" t="str">
            <v>Восстановительное лечение и медицинская реабилитация прикрепленного контингента</v>
          </cell>
        </row>
        <row r="47">
          <cell r="A47" t="str">
            <v xml:space="preserve">Закуп лекарственных средств, вакцин и других иммунобиологических препаратов </v>
          </cell>
        </row>
        <row r="48">
          <cell r="A48" t="str">
            <v>Показатели:</v>
          </cell>
        </row>
        <row r="49">
          <cell r="A49" t="str">
            <v>кол-во коек</v>
          </cell>
        </row>
        <row r="50">
          <cell r="A50" t="str">
            <v>кол-во шт. ед., в т.ч.:</v>
          </cell>
        </row>
        <row r="51">
          <cell r="A51" t="str">
            <v>врачи</v>
          </cell>
        </row>
        <row r="52">
          <cell r="A52" t="str">
            <v>сред.мед.персонал</v>
          </cell>
        </row>
        <row r="53">
          <cell r="A53" t="str">
            <v>мл.мед.персонал</v>
          </cell>
        </row>
        <row r="54">
          <cell r="A54" t="str">
            <v>адм./хоз.персонал</v>
          </cell>
        </row>
        <row r="55">
          <cell r="A55" t="str">
            <v>кол-во пролеченных в стационаре</v>
          </cell>
        </row>
        <row r="56">
          <cell r="A56" t="str">
            <v>кол-во пролеченных в дневном стационаре</v>
          </cell>
        </row>
        <row r="57">
          <cell r="A57" t="str">
            <v>кол-во пролеченных в стационаре на дому</v>
          </cell>
        </row>
        <row r="58">
          <cell r="A58" t="str">
            <v>кол-во вызовов скорой помощи</v>
          </cell>
        </row>
        <row r="59">
          <cell r="A59" t="str">
            <v>кол-во прик-го контингента</v>
          </cell>
        </row>
        <row r="60">
          <cell r="A60" t="str">
            <v>кол-во посещений</v>
          </cell>
        </row>
        <row r="61">
          <cell r="A61" t="str">
            <v>кол-во койко-дней</v>
          </cell>
        </row>
        <row r="62">
          <cell r="A62" t="str">
            <v>работа койки</v>
          </cell>
        </row>
        <row r="63">
          <cell r="A63" t="str">
            <v>занятость койки</v>
          </cell>
        </row>
        <row r="64">
          <cell r="A64" t="str">
            <v>общая площадь, в т.ч.:</v>
          </cell>
        </row>
        <row r="65">
          <cell r="A65" t="str">
            <v>занимаемая площадь</v>
          </cell>
        </row>
        <row r="66">
          <cell r="A66" t="str">
            <v>арендуемая площадь</v>
          </cell>
        </row>
        <row r="68">
          <cell r="A68" t="str">
            <v xml:space="preserve">Заместитель Управляющего делами </v>
          </cell>
        </row>
        <row r="69">
          <cell r="A69" t="str">
            <v>Президента Республики Казахстан</v>
          </cell>
        </row>
        <row r="71">
          <cell r="A71" t="str">
            <v xml:space="preserve">Заведующий финансово-экономическим отделом  </v>
          </cell>
        </row>
      </sheetData>
      <sheetData sheetId="4"/>
      <sheetData sheetId="5"/>
      <sheetData sheetId="6">
        <row r="13">
          <cell r="A13" t="str">
            <v>Подпрограмма</v>
          </cell>
        </row>
        <row r="14">
          <cell r="A14" t="str">
            <v>Специфика</v>
          </cell>
        </row>
        <row r="16">
          <cell r="A16" t="str">
            <v>Наименование</v>
          </cell>
        </row>
        <row r="18">
          <cell r="A18" t="str">
            <v>1.Всего затрат (тыс.тенге)</v>
          </cell>
        </row>
        <row r="19">
          <cell r="A19" t="str">
            <v>в том числе по спецификам</v>
          </cell>
        </row>
        <row r="20">
          <cell r="A20" t="str">
            <v>Оплата труда</v>
          </cell>
        </row>
        <row r="21">
          <cell r="A21" t="str">
            <v>Командировочные расходы</v>
          </cell>
          <cell r="B21">
            <v>1879</v>
          </cell>
          <cell r="C21">
            <v>1879</v>
          </cell>
          <cell r="D21">
            <v>1879</v>
          </cell>
          <cell r="E21">
            <v>1879</v>
          </cell>
          <cell r="F21">
            <v>0</v>
          </cell>
          <cell r="G21">
            <v>1879</v>
          </cell>
        </row>
        <row r="22">
          <cell r="A22" t="str">
            <v>Налоги и другие обязательные платежи в бюджет, всего</v>
          </cell>
          <cell r="B22">
            <v>161355</v>
          </cell>
          <cell r="C22">
            <v>161355</v>
          </cell>
          <cell r="D22">
            <v>170370</v>
          </cell>
          <cell r="E22">
            <v>172254</v>
          </cell>
          <cell r="F22">
            <v>14921</v>
          </cell>
          <cell r="G22">
            <v>187175</v>
          </cell>
        </row>
        <row r="23">
          <cell r="A23" t="str">
            <v>в т.ч. cоциальный налог</v>
          </cell>
          <cell r="B23">
            <v>85276</v>
          </cell>
          <cell r="C23">
            <v>85276</v>
          </cell>
          <cell r="D23">
            <v>90192</v>
          </cell>
          <cell r="E23">
            <v>91219</v>
          </cell>
          <cell r="F23">
            <v>8139</v>
          </cell>
          <cell r="G23">
            <v>99358</v>
          </cell>
        </row>
        <row r="24">
          <cell r="A24" t="str">
            <v>отчисления на соц.страхование</v>
          </cell>
          <cell r="B24">
            <v>71064</v>
          </cell>
          <cell r="C24">
            <v>71064</v>
          </cell>
          <cell r="D24">
            <v>75163</v>
          </cell>
          <cell r="E24">
            <v>76020</v>
          </cell>
          <cell r="F24">
            <v>6782</v>
          </cell>
          <cell r="G24">
            <v>82802</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6">
          <cell r="A46" t="str">
            <v>Показатели:</v>
          </cell>
        </row>
        <row r="47">
          <cell r="A47" t="str">
            <v>кол-во коек</v>
          </cell>
        </row>
        <row r="48">
          <cell r="A48" t="str">
            <v>кол-во шт. ед., в т.ч.:</v>
          </cell>
        </row>
        <row r="49">
          <cell r="A49" t="str">
            <v>врачи</v>
          </cell>
        </row>
        <row r="50">
          <cell r="A50" t="str">
            <v>сред.мед.персонал</v>
          </cell>
        </row>
        <row r="51">
          <cell r="A51" t="str">
            <v>мл.мед.персонал</v>
          </cell>
        </row>
        <row r="52">
          <cell r="A52" t="str">
            <v>адм./хоз.персонал</v>
          </cell>
        </row>
        <row r="53">
          <cell r="A53" t="str">
            <v>кол-во пролеченных в стационаре</v>
          </cell>
        </row>
        <row r="54">
          <cell r="A54" t="str">
            <v>кол-во пролеченных в дневном стационаре</v>
          </cell>
        </row>
        <row r="55">
          <cell r="A55" t="str">
            <v>кол-во пролеченных в стационаре на дому</v>
          </cell>
        </row>
        <row r="56">
          <cell r="A56" t="str">
            <v>кол-во вызовов скорой помощи</v>
          </cell>
        </row>
        <row r="57">
          <cell r="A57" t="str">
            <v>кол-во прик-го контингента</v>
          </cell>
        </row>
        <row r="58">
          <cell r="A58" t="str">
            <v>кол-во посещений</v>
          </cell>
        </row>
        <row r="59">
          <cell r="A59" t="str">
            <v>кол-во койко-дней</v>
          </cell>
        </row>
        <row r="60">
          <cell r="A60" t="str">
            <v>работа койки</v>
          </cell>
        </row>
        <row r="61">
          <cell r="A61" t="str">
            <v>занятость койки</v>
          </cell>
        </row>
        <row r="62">
          <cell r="A62" t="str">
            <v>общая площадь, в т.ч.:</v>
          </cell>
        </row>
        <row r="63">
          <cell r="A63" t="str">
            <v>занимаемая площадь</v>
          </cell>
        </row>
        <row r="64">
          <cell r="A64" t="str">
            <v>арендуемая площадь</v>
          </cell>
        </row>
      </sheetData>
      <sheetData sheetId="7"/>
      <sheetData sheetId="8"/>
      <sheetData sheetId="9"/>
      <sheetData sheetId="10">
        <row r="13">
          <cell r="A13" t="str">
            <v>Подпрограмма</v>
          </cell>
        </row>
        <row r="14">
          <cell r="A14" t="str">
            <v>Специфика</v>
          </cell>
          <cell r="C14" t="str">
            <v>Прочие услуги и работы</v>
          </cell>
        </row>
        <row r="16">
          <cell r="A16" t="str">
            <v>Наименование</v>
          </cell>
          <cell r="B16" t="str">
            <v>Отчет за 2013 год</v>
          </cell>
          <cell r="D16" t="str">
            <v>Уточнен. план на 2014 год (август-декабрь)</v>
          </cell>
          <cell r="E16" t="str">
            <v>Прогноз на 2015 год</v>
          </cell>
        </row>
        <row r="17">
          <cell r="B17" t="str">
            <v>кассовые расходы</v>
          </cell>
          <cell r="C17" t="str">
            <v>фактич. расходы</v>
          </cell>
          <cell r="E17" t="str">
            <v>утвержденный лимит</v>
          </cell>
          <cell r="F17" t="str">
            <v>доп.потребность</v>
          </cell>
          <cell r="G17" t="str">
            <v>итого проект бюджета</v>
          </cell>
        </row>
        <row r="18">
          <cell r="A18" t="str">
            <v>1.Всего затрат (тыс.тенге)</v>
          </cell>
          <cell r="B18">
            <v>0</v>
          </cell>
          <cell r="C18">
            <v>0</v>
          </cell>
        </row>
        <row r="19">
          <cell r="A19" t="str">
            <v>в том числе по спецификам</v>
          </cell>
        </row>
        <row r="20">
          <cell r="A20" t="str">
            <v>Оплата труда</v>
          </cell>
        </row>
        <row r="21">
          <cell r="A21" t="str">
            <v>Командировочные расходы</v>
          </cell>
        </row>
        <row r="22">
          <cell r="A22" t="str">
            <v>Налоги и другие обязательные платежи в бюджет, всего</v>
          </cell>
        </row>
        <row r="23">
          <cell r="A23" t="str">
            <v>в т.ч. cоциальный налог</v>
          </cell>
        </row>
        <row r="24">
          <cell r="A24" t="str">
            <v>отчисления на соц.страхование</v>
          </cell>
        </row>
        <row r="25">
          <cell r="A25" t="str">
            <v>прочие выплаты</v>
          </cell>
        </row>
        <row r="26">
          <cell r="A26" t="str">
            <v>Приобретение товаров, всего</v>
          </cell>
        </row>
        <row r="27">
          <cell r="A27" t="str">
            <v>в т.ч. питание</v>
          </cell>
        </row>
        <row r="28">
          <cell r="A28" t="str">
            <v>медикаменты</v>
          </cell>
        </row>
        <row r="29">
          <cell r="A29" t="str">
            <v>прочие товары</v>
          </cell>
        </row>
        <row r="30">
          <cell r="A30" t="str">
            <v>Приобретение основных средств</v>
          </cell>
        </row>
        <row r="31">
          <cell r="A31" t="str">
            <v>Оплата коммунальных услуг, всего</v>
          </cell>
        </row>
        <row r="32">
          <cell r="A32" t="str">
            <v>в т.ч. оплата за воду</v>
          </cell>
        </row>
        <row r="33">
          <cell r="A33" t="str">
            <v>электроэнергию</v>
          </cell>
        </row>
        <row r="34">
          <cell r="A34" t="str">
            <v>отопление</v>
          </cell>
        </row>
        <row r="35">
          <cell r="A35" t="str">
            <v xml:space="preserve">Оплата услуг связи </v>
          </cell>
        </row>
        <row r="36">
          <cell r="A36" t="str">
            <v>Оплата транспортных услуг</v>
          </cell>
        </row>
        <row r="37">
          <cell r="A37" t="str">
            <v>Текущий ремонт  основных средств</v>
          </cell>
        </row>
        <row r="38">
          <cell r="A38" t="str">
            <v>Капитальный ремонт  основных средств</v>
          </cell>
        </row>
        <row r="39">
          <cell r="A39" t="str">
            <v>Содержание, обслуживание зданий, помещений и ОС</v>
          </cell>
        </row>
        <row r="40">
          <cell r="A40" t="str">
            <v>Оплата аренды за помещение</v>
          </cell>
        </row>
        <row r="41">
          <cell r="A41" t="str">
            <v>Банковские услуги</v>
          </cell>
        </row>
        <row r="42">
          <cell r="A42" t="str">
            <v>Прочие расходы, всего</v>
          </cell>
        </row>
        <row r="43">
          <cell r="A43" t="str">
            <v xml:space="preserve"> в т.ч. прочие</v>
          </cell>
        </row>
        <row r="44">
          <cell r="A44" t="str">
            <v>лечение за рубежом</v>
          </cell>
        </row>
        <row r="47">
          <cell r="A47" t="str">
            <v>Показатели:</v>
          </cell>
        </row>
        <row r="48">
          <cell r="A48" t="str">
            <v>кол-во коек</v>
          </cell>
          <cell r="C48">
            <v>24</v>
          </cell>
        </row>
        <row r="49">
          <cell r="A49" t="str">
            <v>кол-во шт. ед., в т.ч.:</v>
          </cell>
          <cell r="C49">
            <v>620</v>
          </cell>
        </row>
        <row r="50">
          <cell r="A50" t="str">
            <v>врачи</v>
          </cell>
          <cell r="C50">
            <v>153.75</v>
          </cell>
        </row>
        <row r="51">
          <cell r="A51" t="str">
            <v>сред.мед.персонал</v>
          </cell>
          <cell r="C51">
            <v>202.75</v>
          </cell>
        </row>
        <row r="52">
          <cell r="A52" t="str">
            <v>мл.мед.персонал</v>
          </cell>
          <cell r="C52">
            <v>107</v>
          </cell>
        </row>
        <row r="53">
          <cell r="A53" t="str">
            <v>адм./хоз.персонал</v>
          </cell>
          <cell r="C53">
            <v>156.5</v>
          </cell>
        </row>
        <row r="54">
          <cell r="A54" t="str">
            <v>кол-во пролеченных в стационаре</v>
          </cell>
          <cell r="C54">
            <v>1178</v>
          </cell>
        </row>
        <row r="55">
          <cell r="A55" t="str">
            <v>кол-во пролеченных в дневном стационаре</v>
          </cell>
          <cell r="C55">
            <v>1594</v>
          </cell>
        </row>
        <row r="56">
          <cell r="A56" t="str">
            <v>кол-во пролеченных в стационаре на дому</v>
          </cell>
          <cell r="C56">
            <v>19</v>
          </cell>
        </row>
        <row r="57">
          <cell r="A57" t="str">
            <v>кол-во вызовов скорой помощи</v>
          </cell>
          <cell r="C57">
            <v>1454</v>
          </cell>
        </row>
        <row r="58">
          <cell r="A58" t="str">
            <v>кол-во прик-го контингента</v>
          </cell>
          <cell r="C58">
            <v>10500</v>
          </cell>
        </row>
        <row r="59">
          <cell r="A59" t="str">
            <v>кол-во посещений</v>
          </cell>
          <cell r="C59">
            <v>197421</v>
          </cell>
        </row>
        <row r="60">
          <cell r="A60" t="str">
            <v>кол-во койко-дней</v>
          </cell>
          <cell r="C60">
            <v>8696</v>
          </cell>
        </row>
        <row r="61">
          <cell r="A61" t="str">
            <v>работа койки</v>
          </cell>
          <cell r="C61">
            <v>304</v>
          </cell>
        </row>
        <row r="62">
          <cell r="A62" t="str">
            <v>занятость койки</v>
          </cell>
          <cell r="C62">
            <v>304</v>
          </cell>
        </row>
        <row r="63">
          <cell r="A63" t="str">
            <v>общая площадь, в т.ч.:</v>
          </cell>
          <cell r="C63">
            <v>8771.2999999999993</v>
          </cell>
        </row>
        <row r="64">
          <cell r="A64" t="str">
            <v>занимаемая площадь</v>
          </cell>
          <cell r="C64">
            <v>5884.8</v>
          </cell>
        </row>
        <row r="65">
          <cell r="A65" t="str">
            <v>арендуемая площадь</v>
          </cell>
          <cell r="C65">
            <v>2886.5</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2020 для сметы12"/>
      <sheetName val="Для ПГЗ на 2020 г. (3)"/>
      <sheetName val="Протокол 17  "/>
      <sheetName val="142 Аптека РБ и ПУ"/>
      <sheetName val="Увел РБиПУ-142 имнраб"/>
      <sheetName val="Умень РБиПУ- 142 имн  Р"/>
      <sheetName val="увеличение 149"/>
      <sheetName val="149-пу"/>
      <sheetName val="уменьшение 149"/>
      <sheetName val="159-пу"/>
      <sheetName val="169 ПУ увел (2)"/>
      <sheetName val="169 рб увел"/>
    </sheetNames>
    <sheetDataSet>
      <sheetData sheetId="0"/>
      <sheetData sheetId="1"/>
      <sheetData sheetId="2">
        <row r="10">
          <cell r="H10">
            <v>0</v>
          </cell>
          <cell r="I10">
            <v>59.713200000000008</v>
          </cell>
          <cell r="L10">
            <v>-59.713200000000015</v>
          </cell>
        </row>
        <row r="11">
          <cell r="H11">
            <v>64541.854759999995</v>
          </cell>
          <cell r="I11">
            <v>36892.167879999994</v>
          </cell>
          <cell r="L11">
            <v>-41848.607309999999</v>
          </cell>
          <cell r="M11">
            <v>-31489.881855</v>
          </cell>
        </row>
        <row r="12">
          <cell r="H12">
            <v>6630.4470799999999</v>
          </cell>
          <cell r="I12">
            <v>677.70499999999993</v>
          </cell>
          <cell r="J12">
            <v>711.60768000000007</v>
          </cell>
          <cell r="L12">
            <v>-548.88199999999995</v>
          </cell>
          <cell r="N12">
            <v>-14.24</v>
          </cell>
        </row>
        <row r="13">
          <cell r="I13">
            <v>490.5</v>
          </cell>
        </row>
        <row r="14">
          <cell r="H14">
            <v>707.57712000000106</v>
          </cell>
          <cell r="I14">
            <v>6500</v>
          </cell>
        </row>
      </sheetData>
      <sheetData sheetId="3"/>
      <sheetData sheetId="4"/>
      <sheetData sheetId="5"/>
      <sheetData sheetId="6"/>
      <sheetData sheetId="7"/>
      <sheetData sheetId="8"/>
      <sheetData sheetId="9"/>
      <sheetData sheetId="10"/>
      <sheetData sheetId="1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ля ПГЗ 2020 пр "/>
      <sheetName val="Протокол 5 "/>
      <sheetName val="169 -ПУ"/>
      <sheetName val="159 -УВ ПУ"/>
      <sheetName val="план гз 2020 для сметы (4)"/>
    </sheetNames>
    <sheetDataSet>
      <sheetData sheetId="0"/>
      <sheetData sheetId="1">
        <row r="10">
          <cell r="P10">
            <v>3000</v>
          </cell>
        </row>
        <row r="14">
          <cell r="Q14">
            <v>8288</v>
          </cell>
          <cell r="R14">
            <v>0</v>
          </cell>
        </row>
      </sheetData>
      <sheetData sheetId="2"/>
      <sheetData sheetId="3">
        <row r="7">
          <cell r="O7">
            <v>9159.5123199999998</v>
          </cell>
        </row>
      </sheetData>
      <sheetData sheetId="4"/>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2020 для сметы9"/>
      <sheetName val="для ПГЗ 2020 пр8  "/>
      <sheetName val="Протокол9 "/>
      <sheetName val="Увеличение РБиПУ 142"/>
      <sheetName val="Увел. 142 ВСМП"/>
      <sheetName val="Уменьшение РБиПУ 142"/>
      <sheetName val="159- ихч  -РБ "/>
      <sheetName val="169 -УВЕЛ РБ"/>
      <sheetName val="169 ПУ "/>
    </sheetNames>
    <sheetDataSet>
      <sheetData sheetId="0"/>
      <sheetData sheetId="1">
        <row r="7">
          <cell r="DK7">
            <v>88903.893049999999</v>
          </cell>
        </row>
      </sheetData>
      <sheetData sheetId="2">
        <row r="11">
          <cell r="H11">
            <v>18199.125</v>
          </cell>
          <cell r="I11">
            <v>35428.400000000001</v>
          </cell>
          <cell r="J11">
            <v>19735.87</v>
          </cell>
          <cell r="L11">
            <v>-21362.988000000001</v>
          </cell>
        </row>
        <row r="13">
          <cell r="H13">
            <v>1507.4640000000002</v>
          </cell>
        </row>
        <row r="14">
          <cell r="H14">
            <v>312.20999999999992</v>
          </cell>
          <cell r="I14">
            <v>2220.1939999999995</v>
          </cell>
        </row>
      </sheetData>
      <sheetData sheetId="3"/>
      <sheetData sheetId="4"/>
      <sheetData sheetId="5"/>
      <sheetData sheetId="6"/>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ля ПГЗ на 2020 г."/>
      <sheetName val="Протокол 12  "/>
      <sheetName val="увел 149"/>
      <sheetName val="169-ПУ"/>
      <sheetName val="159- мойка ПУ"/>
      <sheetName val="159 Перевозка с 5-31 июля"/>
      <sheetName val="2020 сумма 575 717 798,00"/>
      <sheetName val="2020 сумма 495 714 693,00"/>
      <sheetName val="2020 сумма "/>
      <sheetName val="Оптимизация"/>
      <sheetName val="ОС-Перечень было стало "/>
      <sheetName val="бумажный договор 142,149,418"/>
    </sheetNames>
    <sheetDataSet>
      <sheetData sheetId="0"/>
      <sheetData sheetId="1">
        <row r="12">
          <cell r="H12">
            <v>2468.5</v>
          </cell>
          <cell r="I12">
            <v>5930</v>
          </cell>
        </row>
        <row r="13">
          <cell r="H13">
            <v>3994.3519999999999</v>
          </cell>
          <cell r="I13">
            <v>82.32</v>
          </cell>
        </row>
        <row r="14">
          <cell r="I14">
            <v>195</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2020 для сметы12"/>
      <sheetName val="Для ПГЗ на 2020 г."/>
      <sheetName val="Протокол 13  "/>
      <sheetName val="142 ЛС РБ "/>
      <sheetName val="д-2 -142  имн"/>
      <sheetName val="142-стом-пу "/>
      <sheetName val="159 РБ-ИХЧ"/>
      <sheetName val="159-ПУ-ГАРАЖ"/>
      <sheetName val=" 169 увеличРБ"/>
      <sheetName val="169-ПУ  "/>
      <sheetName val="РАСЧЕТ К ПЕРЕВ"/>
    </sheetNames>
    <sheetDataSet>
      <sheetData sheetId="0" refreshError="1"/>
      <sheetData sheetId="1" refreshError="1"/>
      <sheetData sheetId="2" refreshError="1">
        <row r="10">
          <cell r="H10">
            <v>5814.7810499999996</v>
          </cell>
        </row>
        <row r="11">
          <cell r="H11">
            <v>1036.95</v>
          </cell>
          <cell r="I11">
            <v>22304.14</v>
          </cell>
        </row>
        <row r="13">
          <cell r="H13">
            <v>5051.2044800000003</v>
          </cell>
          <cell r="L13">
            <v>-2359.84</v>
          </cell>
        </row>
        <row r="14">
          <cell r="H14">
            <v>2187.4589999999998</v>
          </cell>
          <cell r="I14">
            <v>200.00399999999999</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ля ПГЗ на 2020 г. (2)"/>
      <sheetName val="план гз 2020 для сметы12"/>
      <sheetName val="Протокол 17  "/>
      <sheetName val="Увел РБиПУ-142 имн (2)"/>
      <sheetName val="Увел РБиПУ-142 имнраб"/>
      <sheetName val="Увел РБиПУ-142 имн"/>
      <sheetName val="Умень РБиПУ- 142 имн"/>
      <sheetName val="увеличение 149"/>
      <sheetName val="уменьшение 149"/>
      <sheetName val="169 рб увел"/>
      <sheetName val="ув.ум СОМО "/>
      <sheetName val="Увел ВСМП-142 имн"/>
      <sheetName val="Умень ВСМП- 142 имн "/>
      <sheetName val="СВОД-142 имн"/>
    </sheetNames>
    <sheetDataSet>
      <sheetData sheetId="0"/>
      <sheetData sheetId="1"/>
      <sheetData sheetId="2">
        <row r="11">
          <cell r="H11">
            <v>64541.854759999995</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2020 для сметы (2)"/>
      <sheetName val="Протокол 3  от 5.02.2020 г. "/>
      <sheetName val="для ПГЗ 2020 (2)"/>
      <sheetName val="169 - "/>
    </sheetNames>
    <sheetDataSet>
      <sheetData sheetId="0"/>
      <sheetData sheetId="1">
        <row r="19">
          <cell r="F19">
            <v>14951.616</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2"/>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2"/>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ГЗ для МФ"/>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Служебный ФКРБ"/>
      <sheetName val="Год"/>
      <sheetName val="свод1-2015"/>
      <sheetName val="свод-2015"/>
      <sheetName val="ЦКБ-2015"/>
      <sheetName val="КРК-2015"/>
    </sheetNames>
    <sheetDataSet>
      <sheetData sheetId="0" refreshError="1"/>
      <sheetData sheetId="1" refreshError="1"/>
      <sheetData sheetId="2" refreshError="1"/>
      <sheetData sheetId="3">
        <row r="1">
          <cell r="A1" t="str">
            <v>111 Оплата труда</v>
          </cell>
        </row>
        <row r="2">
          <cell r="A2" t="str">
            <v xml:space="preserve">113 Компенсационные выплаты </v>
          </cell>
        </row>
        <row r="3">
          <cell r="A3" t="str">
            <v>114 Дополнительно установленные обязательные пенсионные взносы судей и обязательные пенсионные взносы военнослужащих, сотрудников органов внутренних дел, Комитета уголовно-исполнительной системы Республики Казахстан, органов финансовой полиции и государст</v>
          </cell>
        </row>
        <row r="4">
          <cell r="A4" t="str">
            <v>121 Социальный налог</v>
          </cell>
        </row>
        <row r="5">
          <cell r="A5" t="str">
            <v>122 Социальные отчисления в Государственный фонд социального страхования</v>
          </cell>
        </row>
        <row r="6">
          <cell r="A6" t="str">
            <v xml:space="preserve">125 Взносы на обязательное страхование </v>
          </cell>
        </row>
        <row r="7">
          <cell r="A7" t="str">
            <v>131 Приобретение продуктов питания</v>
          </cell>
        </row>
        <row r="8">
          <cell r="A8" t="str">
            <v>132 Приобретение медикаментов и прочих средств медицинского назначения</v>
          </cell>
        </row>
        <row r="9">
          <cell r="A9" t="str">
            <v>134 Приобретение, пошив и ремонт предметов вещевого имущества и другого форменного и специального обмундирования</v>
          </cell>
        </row>
        <row r="10">
          <cell r="A10" t="str">
            <v>135 Приобретение особого оборудования и материалов</v>
          </cell>
        </row>
        <row r="11">
          <cell r="A11" t="str">
            <v>139 Приобретение прочих товаров</v>
          </cell>
        </row>
        <row r="12">
          <cell r="A12" t="str">
            <v>141 Оплата коммунальных услуг</v>
          </cell>
        </row>
        <row r="13">
          <cell r="A13" t="str">
            <v>142 Оплата услуг связи</v>
          </cell>
        </row>
        <row r="14">
          <cell r="A14" t="str">
            <v>143 Оплата транспортных услуг</v>
          </cell>
        </row>
        <row r="15">
          <cell r="A15" t="str">
            <v>147 Оплата аренды за помещение</v>
          </cell>
        </row>
        <row r="16">
          <cell r="A16" t="str">
            <v>148 Оплата услуг в рамках государственного социального заказа</v>
          </cell>
        </row>
        <row r="17">
          <cell r="A17" t="str">
            <v>149 Прочие услуги и работы</v>
          </cell>
        </row>
        <row r="18">
          <cell r="A18" t="str">
            <v>151 Командировки и служебные разъезды внутри страны</v>
          </cell>
        </row>
        <row r="19">
          <cell r="A19" t="str">
            <v>152 Командировки и служебные разъезды за пределы страны</v>
          </cell>
        </row>
        <row r="20">
          <cell r="A20" t="str">
            <v>153 Затраты фонда всеобщего обязательного среднего образования</v>
          </cell>
        </row>
        <row r="21">
          <cell r="A21" t="str">
            <v>155 Исполнение исполнительных документов, судебных актов</v>
          </cell>
        </row>
        <row r="22">
          <cell r="A22" t="str">
            <v>157 Особые затраты</v>
          </cell>
        </row>
        <row r="23">
          <cell r="A23" t="str">
            <v>159 Прочие текущие затраты</v>
          </cell>
        </row>
        <row r="24">
          <cell r="A24" t="str">
            <v xml:space="preserve">211 Выплаты вознаграждений  по внутренним займам </v>
          </cell>
        </row>
        <row r="25">
          <cell r="A25" t="str">
            <v>212 Выплаты вознаграждений по займам, полученным из республиканского бюджета местными исполнительными органами</v>
          </cell>
        </row>
        <row r="26">
          <cell r="A26" t="str">
            <v xml:space="preserve">213 Выплаты вознаграждений по опреациям управления рисками </v>
          </cell>
        </row>
        <row r="27">
          <cell r="A27" t="str">
            <v>221 Выплаты вознаграждений по внешним займам Правительства Республики Казахстан</v>
          </cell>
        </row>
        <row r="28">
          <cell r="A28" t="str">
            <v xml:space="preserve">311 Субсидии юридическим лицам, в том числе крестьянским (фермерским) хозяйствам </v>
          </cell>
        </row>
        <row r="29">
          <cell r="A29" t="str">
            <v>332 Трансферты физическим лицам</v>
          </cell>
        </row>
        <row r="30">
          <cell r="A30" t="str">
            <v>333 Пенсии</v>
          </cell>
        </row>
        <row r="31">
          <cell r="A31" t="str">
            <v>334 Стипендии</v>
          </cell>
        </row>
        <row r="32">
          <cell r="A32" t="str">
            <v>341 Субвенции</v>
          </cell>
        </row>
        <row r="33">
          <cell r="A33" t="str">
            <v>342 Бюджетные изъятия</v>
          </cell>
        </row>
        <row r="34">
          <cell r="A34" t="str">
            <v>349 Прочие текущие трансферты другим уровням государственного управления</v>
          </cell>
        </row>
        <row r="35">
          <cell r="A35" t="str">
            <v>351 Текущие трансферты организациям за границу</v>
          </cell>
        </row>
        <row r="36">
          <cell r="A36" t="str">
            <v>369 Различные прочие текущие трансферты</v>
          </cell>
        </row>
        <row r="37">
          <cell r="A37" t="str">
            <v>411 Приобретение товаров относящихся к основным средствам</v>
          </cell>
        </row>
        <row r="38">
          <cell r="A38" t="str">
            <v>412 Приобретение помещений, зданий и сооружений</v>
          </cell>
        </row>
        <row r="39">
          <cell r="A39" t="str">
            <v>421 Строительство зданий и сооружений</v>
          </cell>
        </row>
        <row r="40">
          <cell r="A40" t="str">
            <v>422 Строительство дорог</v>
          </cell>
        </row>
        <row r="41">
          <cell r="A41" t="str">
            <v xml:space="preserve">423 Строительство и доставка судов </v>
          </cell>
        </row>
        <row r="42">
          <cell r="A42" t="str">
            <v>431 Капитальный ремонт помещений, зданий, сооружений</v>
          </cell>
        </row>
        <row r="43">
          <cell r="A43" t="str">
            <v>432 Капитальный ремонт дорог</v>
          </cell>
        </row>
        <row r="44">
          <cell r="A44" t="str">
            <v>439 Капитальный ремонт других объектов</v>
          </cell>
        </row>
        <row r="45">
          <cell r="A45" t="str">
            <v>451 Приобретение земли</v>
          </cell>
        </row>
        <row r="46">
          <cell r="A46" t="str">
            <v>452 Приобретение нематериальных активов</v>
          </cell>
        </row>
        <row r="47">
          <cell r="A47" t="str">
            <v>461 Капитальные трансферты юридическим лицам</v>
          </cell>
        </row>
        <row r="48">
          <cell r="A48" t="str">
            <v>464 Капитальные трансферты другим уровням государственного управления</v>
          </cell>
        </row>
        <row r="49">
          <cell r="A49" t="str">
            <v>471 Капитальные трансферты международным организациям и правительствам иностранных государств</v>
          </cell>
        </row>
        <row r="50">
          <cell r="A50" t="str">
            <v>472 Капитальные трансферты на оплату обучения стипендиатов за рубежом</v>
          </cell>
        </row>
        <row r="51">
          <cell r="A51" t="str">
            <v>511 Бюджетные кредиты местным исполнительным органам</v>
          </cell>
        </row>
        <row r="52">
          <cell r="A52" t="str">
            <v>512 Бюджетные кредиты банкам-заемщикам</v>
          </cell>
        </row>
        <row r="53">
          <cell r="A53" t="str">
            <v>514 Бюджетные кредиты физическим лицам</v>
          </cell>
        </row>
        <row r="54">
          <cell r="A54" t="str">
            <v>519 Прочие внутренние бюджетные кредиты</v>
          </cell>
        </row>
        <row r="55">
          <cell r="A55" t="str">
            <v>521 Бюджетные кредиты иностранным государствам</v>
          </cell>
        </row>
        <row r="56">
          <cell r="A56" t="str">
            <v>531 Поручительство государства</v>
          </cell>
        </row>
        <row r="57">
          <cell r="A57" t="str">
            <v>541 Государственная гарантия</v>
          </cell>
        </row>
        <row r="58">
          <cell r="A58" t="str">
            <v>611 Приобретение долей участия, ценных бумаг юридических лиц</v>
          </cell>
        </row>
        <row r="59">
          <cell r="A59" t="str">
            <v>612 Формирование и увеличение уставных капиталов государственных предприятий</v>
          </cell>
        </row>
        <row r="60">
          <cell r="A60" t="str">
            <v>621 Приобретение акций международных организаций</v>
          </cell>
        </row>
        <row r="61">
          <cell r="A61" t="str">
            <v>711 Погашение основного долга перед вышестоящим бюджетом</v>
          </cell>
        </row>
        <row r="62">
          <cell r="A62" t="str">
            <v>712 Погашение основного долга по государственным эмиссионным ценным бумагам, размещенным на  внутреннем рынке</v>
          </cell>
        </row>
        <row r="63">
          <cell r="A63" t="str">
            <v>713 Погашение основного долга по внутренним договорам займа</v>
          </cell>
        </row>
        <row r="64">
          <cell r="A64" t="str">
            <v>721 Погашение основного долга по государственным эмиссионным ценным бумагам, размещенным на внешнем рынке</v>
          </cell>
        </row>
        <row r="65">
          <cell r="A65" t="str">
            <v>722 Погашение основного долга по внешним договорам займа</v>
          </cell>
        </row>
      </sheetData>
      <sheetData sheetId="4">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5" refreshError="1"/>
      <sheetData sheetId="6">
        <row r="1">
          <cell r="A1" t="str">
            <v>01 Конкурс</v>
          </cell>
        </row>
        <row r="2">
          <cell r="A2" t="str">
            <v>02 Конкурс посредством электронных закупок</v>
          </cell>
        </row>
        <row r="3">
          <cell r="A3" t="str">
            <v>03 Запрос ценовых предложений</v>
          </cell>
        </row>
        <row r="4">
          <cell r="A4" t="str">
            <v>04 Запрос ценовых предложений посредством электронных закупок</v>
          </cell>
        </row>
        <row r="5">
          <cell r="A5" t="str">
            <v>05 Из одного источника</v>
          </cell>
        </row>
        <row r="6">
          <cell r="A6" t="str">
            <v>06 Из одного источника посредством электронных закупок</v>
          </cell>
        </row>
        <row r="7">
          <cell r="A7" t="str">
            <v xml:space="preserve">07 На организованных электронных торгах </v>
          </cell>
        </row>
        <row r="8">
          <cell r="A8" t="str">
            <v xml:space="preserve">08 Через открытые товарные биржи </v>
          </cell>
        </row>
        <row r="9">
          <cell r="A9" t="str">
            <v xml:space="preserve">09 Особый порядок </v>
          </cell>
        </row>
        <row r="10">
          <cell r="A10" t="str">
            <v>10 Специальный порядок</v>
          </cell>
        </row>
        <row r="11">
          <cell r="A11" t="str">
            <v>11 Без применения норм Закона (статья 4 Закона «О государственных закупках»)</v>
          </cell>
        </row>
      </sheetData>
      <sheetData sheetId="7" refreshError="1"/>
      <sheetData sheetId="8"/>
      <sheetData sheetId="9">
        <row r="1">
          <cell r="A1" t="str">
            <v>01 Январь</v>
          </cell>
        </row>
        <row r="2">
          <cell r="A2" t="str">
            <v>02 Февраль</v>
          </cell>
        </row>
        <row r="3">
          <cell r="A3" t="str">
            <v xml:space="preserve">03 Март </v>
          </cell>
        </row>
        <row r="4">
          <cell r="A4" t="str">
            <v>04 Апрель</v>
          </cell>
        </row>
        <row r="5">
          <cell r="A5" t="str">
            <v>05 Май</v>
          </cell>
        </row>
        <row r="6">
          <cell r="A6" t="str">
            <v>06 Июнь</v>
          </cell>
        </row>
        <row r="7">
          <cell r="A7" t="str">
            <v>07 Июль</v>
          </cell>
        </row>
        <row r="8">
          <cell r="A8" t="str">
            <v>08 Август</v>
          </cell>
        </row>
        <row r="9">
          <cell r="A9" t="str">
            <v>09 Сентябрь</v>
          </cell>
        </row>
        <row r="10">
          <cell r="A10" t="str">
            <v>10 Октябрь</v>
          </cell>
        </row>
        <row r="11">
          <cell r="A11" t="str">
            <v>11 Ноябрь</v>
          </cell>
        </row>
        <row r="12">
          <cell r="A12" t="str">
            <v>12 Декабрь</v>
          </cell>
        </row>
      </sheetData>
      <sheetData sheetId="10"/>
      <sheetData sheetId="11"/>
      <sheetData sheetId="12" refreshError="1"/>
      <sheetData sheetId="13" refreshError="1"/>
      <sheetData sheetId="14" refreshError="1"/>
      <sheetData sheetId="15" refreshError="1"/>
      <sheetData sheetId="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План ГЗ (2)"/>
      <sheetName val="План ГЗ (3)"/>
      <sheetName val="План ГЗ (4)"/>
      <sheetName val="Год"/>
      <sheetName val="Тип пункта плана"/>
      <sheetName val="Служебный ФКРБ"/>
      <sheetName val="_2"/>
    </sheetNames>
    <sheetDataSet>
      <sheetData sheetId="0" refreshError="1"/>
      <sheetData sheetId="1">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 refreshError="1"/>
      <sheetData sheetId="3"/>
      <sheetData sheetId="4">
        <row r="1">
          <cell r="A1" t="str">
            <v>1 Бюджет</v>
          </cell>
        </row>
      </sheetData>
      <sheetData sheetId="5" refreshError="1"/>
      <sheetData sheetId="6">
        <row r="1">
          <cell r="A1" t="str">
            <v>01 Конкурс</v>
          </cell>
        </row>
      </sheetData>
      <sheetData sheetId="7" refreshError="1"/>
      <sheetData sheetId="8"/>
      <sheetData sheetId="9">
        <row r="1">
          <cell r="A1" t="str">
            <v>01 Январь</v>
          </cell>
        </row>
      </sheetData>
      <sheetData sheetId="10"/>
      <sheetData sheetId="11" refreshError="1"/>
      <sheetData sheetId="12" refreshError="1"/>
      <sheetData sheetId="13" refreshError="1"/>
      <sheetData sheetId="14" refreshError="1"/>
      <sheetData sheetId="15">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6">
        <row r="3">
          <cell r="B3" t="str">
            <v>001</v>
          </cell>
          <cell r="C3" t="str">
            <v>004</v>
          </cell>
        </row>
        <row r="4">
          <cell r="B4" t="str">
            <v>002</v>
          </cell>
          <cell r="C4" t="str">
            <v>005</v>
          </cell>
        </row>
        <row r="5">
          <cell r="B5" t="str">
            <v>003</v>
          </cell>
          <cell r="C5" t="str">
            <v>006</v>
          </cell>
        </row>
        <row r="6">
          <cell r="B6" t="str">
            <v>004</v>
          </cell>
          <cell r="C6" t="str">
            <v>011</v>
          </cell>
        </row>
        <row r="7">
          <cell r="B7" t="str">
            <v>005</v>
          </cell>
          <cell r="C7" t="str">
            <v>013</v>
          </cell>
        </row>
        <row r="8">
          <cell r="B8" t="str">
            <v>006</v>
          </cell>
          <cell r="C8" t="str">
            <v>015</v>
          </cell>
        </row>
        <row r="9">
          <cell r="B9" t="str">
            <v>007</v>
          </cell>
          <cell r="C9" t="str">
            <v>016</v>
          </cell>
        </row>
        <row r="10">
          <cell r="B10" t="str">
            <v>008</v>
          </cell>
          <cell r="C10" t="str">
            <v>018</v>
          </cell>
        </row>
        <row r="11">
          <cell r="B11" t="str">
            <v>009</v>
          </cell>
          <cell r="C11" t="str">
            <v>022</v>
          </cell>
        </row>
        <row r="12">
          <cell r="B12" t="str">
            <v>010</v>
          </cell>
          <cell r="C12" t="str">
            <v>023</v>
          </cell>
        </row>
        <row r="13">
          <cell r="B13" t="str">
            <v>011</v>
          </cell>
          <cell r="C13" t="str">
            <v>024</v>
          </cell>
        </row>
        <row r="14">
          <cell r="B14" t="str">
            <v>012</v>
          </cell>
          <cell r="C14" t="str">
            <v>025</v>
          </cell>
        </row>
        <row r="15">
          <cell r="B15" t="str">
            <v>013</v>
          </cell>
          <cell r="C15" t="str">
            <v>026</v>
          </cell>
        </row>
        <row r="16">
          <cell r="B16" t="str">
            <v>014</v>
          </cell>
          <cell r="C16" t="str">
            <v>027</v>
          </cell>
        </row>
        <row r="17">
          <cell r="B17" t="str">
            <v>015</v>
          </cell>
          <cell r="C17" t="str">
            <v>028</v>
          </cell>
        </row>
        <row r="18">
          <cell r="B18" t="str">
            <v>016</v>
          </cell>
          <cell r="C18" t="str">
            <v>029</v>
          </cell>
        </row>
        <row r="19">
          <cell r="B19" t="str">
            <v>017</v>
          </cell>
          <cell r="C19" t="str">
            <v>030</v>
          </cell>
        </row>
        <row r="20">
          <cell r="B20" t="str">
            <v>018</v>
          </cell>
          <cell r="C20" t="str">
            <v>031</v>
          </cell>
        </row>
        <row r="21">
          <cell r="B21" t="str">
            <v>019</v>
          </cell>
          <cell r="C21" t="str">
            <v>032</v>
          </cell>
        </row>
        <row r="22">
          <cell r="B22" t="str">
            <v>020</v>
          </cell>
          <cell r="C22">
            <v>100</v>
          </cell>
        </row>
        <row r="23">
          <cell r="B23" t="str">
            <v>021</v>
          </cell>
          <cell r="C23">
            <v>101</v>
          </cell>
        </row>
        <row r="24">
          <cell r="B24" t="str">
            <v>022</v>
          </cell>
          <cell r="C24">
            <v>102</v>
          </cell>
        </row>
        <row r="25">
          <cell r="B25" t="str">
            <v>023</v>
          </cell>
          <cell r="C25">
            <v>103</v>
          </cell>
        </row>
        <row r="26">
          <cell r="B26" t="str">
            <v>024</v>
          </cell>
          <cell r="C26">
            <v>104</v>
          </cell>
        </row>
        <row r="27">
          <cell r="B27" t="str">
            <v>025</v>
          </cell>
          <cell r="C27">
            <v>105</v>
          </cell>
        </row>
        <row r="28">
          <cell r="B28" t="str">
            <v>026</v>
          </cell>
          <cell r="C28">
            <v>106</v>
          </cell>
        </row>
        <row r="29">
          <cell r="B29" t="str">
            <v>027</v>
          </cell>
          <cell r="C29">
            <v>107</v>
          </cell>
        </row>
        <row r="30">
          <cell r="B30" t="str">
            <v>028</v>
          </cell>
          <cell r="C30">
            <v>108</v>
          </cell>
        </row>
        <row r="31">
          <cell r="B31" t="str">
            <v>029</v>
          </cell>
          <cell r="C31">
            <v>109</v>
          </cell>
        </row>
        <row r="32">
          <cell r="B32" t="str">
            <v>030</v>
          </cell>
          <cell r="C32">
            <v>110</v>
          </cell>
        </row>
        <row r="33">
          <cell r="B33" t="str">
            <v>031</v>
          </cell>
          <cell r="C33">
            <v>111</v>
          </cell>
        </row>
        <row r="34">
          <cell r="B34" t="str">
            <v>032</v>
          </cell>
          <cell r="C34">
            <v>112</v>
          </cell>
        </row>
        <row r="35">
          <cell r="B35" t="str">
            <v>033</v>
          </cell>
          <cell r="C35">
            <v>113</v>
          </cell>
        </row>
        <row r="36">
          <cell r="B36" t="str">
            <v>034</v>
          </cell>
          <cell r="C36">
            <v>114</v>
          </cell>
        </row>
        <row r="37">
          <cell r="B37" t="str">
            <v>035</v>
          </cell>
          <cell r="C37">
            <v>115</v>
          </cell>
        </row>
        <row r="38">
          <cell r="B38" t="str">
            <v>036</v>
          </cell>
          <cell r="C38">
            <v>116</v>
          </cell>
        </row>
        <row r="39">
          <cell r="B39" t="str">
            <v>037</v>
          </cell>
        </row>
        <row r="40">
          <cell r="B40" t="str">
            <v>038</v>
          </cell>
        </row>
        <row r="41">
          <cell r="B41" t="str">
            <v>039</v>
          </cell>
        </row>
        <row r="42">
          <cell r="B42" t="str">
            <v>040</v>
          </cell>
        </row>
        <row r="43">
          <cell r="B43" t="str">
            <v>041</v>
          </cell>
        </row>
        <row r="44">
          <cell r="B44" t="str">
            <v>042</v>
          </cell>
        </row>
        <row r="45">
          <cell r="B45" t="str">
            <v>043</v>
          </cell>
        </row>
        <row r="46">
          <cell r="B46" t="str">
            <v>044</v>
          </cell>
        </row>
        <row r="47">
          <cell r="B47" t="str">
            <v>045</v>
          </cell>
        </row>
        <row r="48">
          <cell r="B48" t="str">
            <v>046</v>
          </cell>
        </row>
        <row r="49">
          <cell r="B49" t="str">
            <v>047</v>
          </cell>
        </row>
        <row r="50">
          <cell r="B50" t="str">
            <v>048</v>
          </cell>
        </row>
        <row r="51">
          <cell r="B51" t="str">
            <v>049</v>
          </cell>
        </row>
        <row r="52">
          <cell r="B52" t="str">
            <v>050</v>
          </cell>
        </row>
        <row r="53">
          <cell r="B53" t="str">
            <v>051</v>
          </cell>
        </row>
        <row r="54">
          <cell r="B54" t="str">
            <v>052</v>
          </cell>
        </row>
        <row r="55">
          <cell r="B55" t="str">
            <v>053</v>
          </cell>
        </row>
        <row r="56">
          <cell r="B56" t="str">
            <v>054</v>
          </cell>
        </row>
        <row r="57">
          <cell r="B57" t="str">
            <v>055</v>
          </cell>
        </row>
        <row r="58">
          <cell r="B58" t="str">
            <v>056</v>
          </cell>
        </row>
        <row r="59">
          <cell r="B59" t="str">
            <v>057</v>
          </cell>
        </row>
        <row r="60">
          <cell r="B60" t="str">
            <v>058</v>
          </cell>
        </row>
        <row r="61">
          <cell r="B61" t="str">
            <v>059</v>
          </cell>
        </row>
        <row r="62">
          <cell r="B62" t="str">
            <v>060</v>
          </cell>
        </row>
        <row r="63">
          <cell r="B63" t="str">
            <v>061</v>
          </cell>
        </row>
        <row r="64">
          <cell r="B64" t="str">
            <v>062</v>
          </cell>
        </row>
        <row r="65">
          <cell r="B65" t="str">
            <v>063</v>
          </cell>
        </row>
        <row r="66">
          <cell r="B66" t="str">
            <v>064</v>
          </cell>
        </row>
        <row r="67">
          <cell r="B67" t="str">
            <v>065</v>
          </cell>
        </row>
        <row r="68">
          <cell r="B68" t="str">
            <v>066</v>
          </cell>
        </row>
        <row r="69">
          <cell r="B69" t="str">
            <v>067</v>
          </cell>
        </row>
        <row r="70">
          <cell r="B70" t="str">
            <v>068</v>
          </cell>
        </row>
        <row r="71">
          <cell r="B71" t="str">
            <v>069</v>
          </cell>
        </row>
        <row r="72">
          <cell r="B72" t="str">
            <v>070</v>
          </cell>
        </row>
        <row r="73">
          <cell r="B73" t="str">
            <v>071</v>
          </cell>
        </row>
        <row r="74">
          <cell r="B74" t="str">
            <v>072</v>
          </cell>
        </row>
        <row r="75">
          <cell r="B75" t="str">
            <v>073</v>
          </cell>
        </row>
        <row r="76">
          <cell r="B76" t="str">
            <v>074</v>
          </cell>
        </row>
        <row r="77">
          <cell r="B77" t="str">
            <v>075</v>
          </cell>
        </row>
        <row r="78">
          <cell r="B78" t="str">
            <v>076</v>
          </cell>
        </row>
        <row r="79">
          <cell r="B79" t="str">
            <v>077</v>
          </cell>
        </row>
        <row r="80">
          <cell r="B80" t="str">
            <v>078</v>
          </cell>
        </row>
        <row r="81">
          <cell r="B81" t="str">
            <v>079</v>
          </cell>
        </row>
        <row r="82">
          <cell r="B82" t="str">
            <v>080</v>
          </cell>
        </row>
        <row r="83">
          <cell r="B83" t="str">
            <v>081</v>
          </cell>
        </row>
        <row r="84">
          <cell r="B84" t="str">
            <v>082</v>
          </cell>
        </row>
        <row r="85">
          <cell r="B85" t="str">
            <v>083</v>
          </cell>
        </row>
        <row r="86">
          <cell r="B86" t="str">
            <v>084</v>
          </cell>
        </row>
        <row r="87">
          <cell r="B87" t="str">
            <v>085</v>
          </cell>
        </row>
        <row r="88">
          <cell r="B88" t="str">
            <v>086</v>
          </cell>
        </row>
        <row r="89">
          <cell r="B89" t="str">
            <v>087</v>
          </cell>
        </row>
        <row r="90">
          <cell r="B90" t="str">
            <v>088</v>
          </cell>
        </row>
        <row r="91">
          <cell r="B91" t="str">
            <v>089</v>
          </cell>
        </row>
        <row r="92">
          <cell r="B92" t="str">
            <v>090</v>
          </cell>
        </row>
        <row r="93">
          <cell r="B93" t="str">
            <v>091</v>
          </cell>
        </row>
        <row r="94">
          <cell r="B94" t="str">
            <v>092</v>
          </cell>
        </row>
        <row r="95">
          <cell r="B95" t="str">
            <v>093</v>
          </cell>
        </row>
        <row r="96">
          <cell r="B96" t="str">
            <v>094</v>
          </cell>
        </row>
        <row r="97">
          <cell r="B97" t="str">
            <v>095</v>
          </cell>
        </row>
        <row r="98">
          <cell r="B98" t="str">
            <v>096</v>
          </cell>
        </row>
        <row r="99">
          <cell r="B99" t="str">
            <v>097</v>
          </cell>
        </row>
        <row r="100">
          <cell r="B100" t="str">
            <v>098</v>
          </cell>
        </row>
        <row r="101">
          <cell r="B101" t="str">
            <v>099</v>
          </cell>
        </row>
        <row r="102">
          <cell r="B102">
            <v>100</v>
          </cell>
        </row>
        <row r="103">
          <cell r="B103">
            <v>101</v>
          </cell>
        </row>
        <row r="104">
          <cell r="B104">
            <v>104</v>
          </cell>
        </row>
        <row r="105">
          <cell r="B105">
            <v>105</v>
          </cell>
        </row>
        <row r="106">
          <cell r="B106">
            <v>106</v>
          </cell>
        </row>
        <row r="107">
          <cell r="B107">
            <v>107</v>
          </cell>
        </row>
        <row r="108">
          <cell r="B108">
            <v>108</v>
          </cell>
        </row>
        <row r="109">
          <cell r="B109">
            <v>109</v>
          </cell>
        </row>
        <row r="110">
          <cell r="B110">
            <v>110</v>
          </cell>
        </row>
        <row r="111">
          <cell r="B111">
            <v>111</v>
          </cell>
        </row>
        <row r="112">
          <cell r="B112">
            <v>112</v>
          </cell>
        </row>
        <row r="113">
          <cell r="B113">
            <v>113</v>
          </cell>
        </row>
        <row r="114">
          <cell r="B114">
            <v>114</v>
          </cell>
        </row>
        <row r="115">
          <cell r="B115">
            <v>115</v>
          </cell>
        </row>
        <row r="116">
          <cell r="B116">
            <v>117</v>
          </cell>
        </row>
        <row r="117">
          <cell r="B117">
            <v>118</v>
          </cell>
        </row>
        <row r="118">
          <cell r="B118">
            <v>119</v>
          </cell>
        </row>
        <row r="119">
          <cell r="B119">
            <v>120</v>
          </cell>
        </row>
        <row r="120">
          <cell r="B120">
            <v>122</v>
          </cell>
        </row>
        <row r="121">
          <cell r="B121">
            <v>400</v>
          </cell>
        </row>
        <row r="122">
          <cell r="B122">
            <v>901</v>
          </cell>
        </row>
        <row r="123">
          <cell r="B123">
            <v>902</v>
          </cell>
        </row>
      </sheetData>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вод"/>
      <sheetName val="ГД"/>
      <sheetName val="33333"/>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Служебный ФКРБ"/>
      <sheetName val="Год"/>
      <sheetName val="Тип пункта плана"/>
      <sheetName val="_2"/>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sheetData sheetId="9" refreshError="1"/>
      <sheetData sheetId="10">
        <row r="2">
          <cell r="A2" t="str">
            <v>5122 Автодни</v>
          </cell>
        </row>
        <row r="3">
          <cell r="A3" t="str">
            <v>077 Акр</v>
          </cell>
        </row>
        <row r="4">
          <cell r="A4" t="str">
            <v>260 Ампер</v>
          </cell>
        </row>
        <row r="5">
          <cell r="A5" t="str">
            <v>263 Ампер-час</v>
          </cell>
        </row>
        <row r="6">
          <cell r="A6" t="str">
            <v>870 Ампула</v>
          </cell>
        </row>
        <row r="7">
          <cell r="A7" t="str">
            <v>109 Ар</v>
          </cell>
        </row>
        <row r="8">
          <cell r="A8" t="str">
            <v>301 Атмосфера техническая</v>
          </cell>
        </row>
        <row r="9">
          <cell r="A9" t="str">
            <v>300 Атмосфера физическая</v>
          </cell>
        </row>
        <row r="10">
          <cell r="A10" t="str">
            <v>255 Байт</v>
          </cell>
        </row>
        <row r="11">
          <cell r="A11" t="str">
            <v>881 Банка условная</v>
          </cell>
        </row>
        <row r="12">
          <cell r="A12" t="str">
            <v>309 Бар</v>
          </cell>
        </row>
        <row r="13">
          <cell r="A13" t="str">
            <v>146 Баррель (нефтяной) США</v>
          </cell>
        </row>
        <row r="14">
          <cell r="A14" t="str">
            <v>151 Баррель сухой США</v>
          </cell>
        </row>
        <row r="15">
          <cell r="A15" t="str">
            <v>323 Беккерель</v>
          </cell>
        </row>
        <row r="16">
          <cell r="A16" t="str">
            <v>254 Бит</v>
          </cell>
        </row>
        <row r="17">
          <cell r="A17" t="str">
            <v>616 Бобина</v>
          </cell>
        </row>
        <row r="18">
          <cell r="A18" t="str">
            <v>258 Бод</v>
          </cell>
        </row>
        <row r="19">
          <cell r="A19" t="str">
            <v>868 Бутылка</v>
          </cell>
        </row>
        <row r="20">
          <cell r="A20" t="str">
            <v>140 Бушель СК</v>
          </cell>
        </row>
        <row r="21">
          <cell r="A21" t="str">
            <v>150 Бушель США</v>
          </cell>
        </row>
        <row r="22">
          <cell r="A22" t="str">
            <v>229 Вар</v>
          </cell>
        </row>
        <row r="23">
          <cell r="A23" t="str">
            <v>212 Ватт</v>
          </cell>
        </row>
        <row r="24">
          <cell r="A24" t="str">
            <v>243 Ватт-час</v>
          </cell>
        </row>
        <row r="25">
          <cell r="A25" t="str">
            <v>324 Вебер</v>
          </cell>
        </row>
        <row r="26">
          <cell r="A26" t="str">
            <v>5139 Взлетно-посадочная полоса</v>
          </cell>
        </row>
        <row r="27">
          <cell r="A27" t="str">
            <v>184 Водоизмещение</v>
          </cell>
        </row>
        <row r="28">
          <cell r="A28" t="str">
            <v>222 Вольт</v>
          </cell>
        </row>
        <row r="29">
          <cell r="A29" t="str">
            <v>226 Вольт-ампер</v>
          </cell>
        </row>
        <row r="30">
          <cell r="A30" t="str">
            <v>145 Галлон жидкостный США</v>
          </cell>
        </row>
        <row r="31">
          <cell r="A31" t="str">
            <v>139 Галлон СК</v>
          </cell>
        </row>
        <row r="32">
          <cell r="A32" t="str">
            <v>835 Галлон спирта установленной крепости</v>
          </cell>
        </row>
        <row r="33">
          <cell r="A33" t="str">
            <v>149 Галлон сухой США</v>
          </cell>
        </row>
        <row r="34">
          <cell r="A34" t="str">
            <v>059 Гектар</v>
          </cell>
        </row>
        <row r="35">
          <cell r="A35" t="str">
            <v>310 Гектобар</v>
          </cell>
        </row>
        <row r="36">
          <cell r="A36" t="str">
            <v>160 Гектограмм</v>
          </cell>
        </row>
        <row r="37">
          <cell r="A37" t="str">
            <v>122 Гектолитр</v>
          </cell>
        </row>
        <row r="38">
          <cell r="A38" t="str">
            <v>833 Гектолитр чистого спирта</v>
          </cell>
        </row>
        <row r="39">
          <cell r="A39" t="str">
            <v>017 Гектометр</v>
          </cell>
        </row>
        <row r="40">
          <cell r="A40" t="str">
            <v>287 Генри</v>
          </cell>
        </row>
        <row r="41">
          <cell r="A41" t="str">
            <v>290 Герц</v>
          </cell>
        </row>
        <row r="42">
          <cell r="A42" t="str">
            <v>302 Гигабеккерель</v>
          </cell>
        </row>
        <row r="43">
          <cell r="A43" t="str">
            <v>233 Гигакалория</v>
          </cell>
        </row>
        <row r="44">
          <cell r="A44" t="str">
            <v>238 Гигакалория в час</v>
          </cell>
        </row>
        <row r="45">
          <cell r="A45" t="str">
            <v>366 Год</v>
          </cell>
        </row>
        <row r="46">
          <cell r="A46" t="str">
            <v>836 Голова</v>
          </cell>
        </row>
        <row r="47">
          <cell r="A47" t="str">
            <v>849 Голова условная</v>
          </cell>
        </row>
        <row r="48">
          <cell r="A48" t="str">
            <v>281 Градус Фаренгейта</v>
          </cell>
        </row>
        <row r="49">
          <cell r="A49" t="str">
            <v>280 Градус Цельсия</v>
          </cell>
        </row>
        <row r="50">
          <cell r="A50" t="str">
            <v>163 Грамм</v>
          </cell>
        </row>
        <row r="51">
          <cell r="A51" t="str">
            <v>306 Грамм делящихся изотопов</v>
          </cell>
        </row>
        <row r="52">
          <cell r="A52" t="str">
            <v>510 Грамм на киловатт-час</v>
          </cell>
        </row>
        <row r="53">
          <cell r="A53" t="str">
            <v>189 Гран СК, США</v>
          </cell>
        </row>
        <row r="54">
          <cell r="A54" t="str">
            <v>398 Гривна украинская</v>
          </cell>
        </row>
        <row r="55">
          <cell r="A55" t="str">
            <v>638 Гросс</v>
          </cell>
        </row>
        <row r="56">
          <cell r="A56" t="str">
            <v>731 Гросс большой</v>
          </cell>
        </row>
        <row r="57">
          <cell r="A57" t="str">
            <v>185 Грузоподъемность в метрических тоннах</v>
          </cell>
        </row>
        <row r="58">
          <cell r="A58" t="str">
            <v>730 Два десятка</v>
          </cell>
        </row>
        <row r="59">
          <cell r="A59" t="str">
            <v>5133 Двадцать процентов</v>
          </cell>
        </row>
        <row r="60">
          <cell r="A60" t="str">
            <v>5132 Двадцать четыре штуки</v>
          </cell>
        </row>
        <row r="61">
          <cell r="A61" t="str">
            <v>5131 Двадцать штук</v>
          </cell>
        </row>
        <row r="62">
          <cell r="A62" t="str">
            <v>361 Декада</v>
          </cell>
        </row>
        <row r="63">
          <cell r="A63" t="str">
            <v>116 Декалитр</v>
          </cell>
        </row>
        <row r="64">
          <cell r="A64" t="str">
            <v>368 Десятилетие</v>
          </cell>
        </row>
        <row r="65">
          <cell r="A65" t="str">
            <v>5123 Десяток</v>
          </cell>
        </row>
        <row r="66">
          <cell r="A66" t="str">
            <v>5040 Десять миллилитров</v>
          </cell>
        </row>
        <row r="67">
          <cell r="A67" t="str">
            <v>732 Десять пар</v>
          </cell>
        </row>
        <row r="68">
          <cell r="A68" t="str">
            <v>5104 Десять таблеток</v>
          </cell>
        </row>
        <row r="69">
          <cell r="A69" t="str">
            <v>454 Десять тысяч тонно-километров брутто</v>
          </cell>
        </row>
        <row r="70">
          <cell r="A70" t="str">
            <v>118 Децилитр</v>
          </cell>
        </row>
        <row r="71">
          <cell r="A71" t="str">
            <v>005 Дециметр</v>
          </cell>
        </row>
        <row r="72">
          <cell r="A72" t="str">
            <v>053 Дециметр квадратный</v>
          </cell>
        </row>
        <row r="73">
          <cell r="A73" t="str">
            <v>136 Джилл СК</v>
          </cell>
        </row>
        <row r="74">
          <cell r="A74" t="str">
            <v>142 Джилл США</v>
          </cell>
        </row>
        <row r="75">
          <cell r="A75" t="str">
            <v>271 Джоуль</v>
          </cell>
        </row>
        <row r="76">
          <cell r="A76" t="str">
            <v>285 Диоптрия</v>
          </cell>
        </row>
        <row r="77">
          <cell r="A77" t="str">
            <v>639 Доза</v>
          </cell>
        </row>
        <row r="78">
          <cell r="A78" t="str">
            <v>5100 Долларов США</v>
          </cell>
        </row>
        <row r="79">
          <cell r="A79" t="str">
            <v>899 Домохозяйство</v>
          </cell>
        </row>
        <row r="80">
          <cell r="A80" t="str">
            <v>455 Драм армянский</v>
          </cell>
        </row>
        <row r="81">
          <cell r="A81" t="str">
            <v>188 Драхма СК (1,771745 г)</v>
          </cell>
        </row>
        <row r="82">
          <cell r="A82" t="str">
            <v>199 Драхма СК (3,887935 г)</v>
          </cell>
        </row>
        <row r="83">
          <cell r="A83" t="str">
            <v>200 Драхма США</v>
          </cell>
        </row>
        <row r="84">
          <cell r="A84" t="str">
            <v>641 Дюжина</v>
          </cell>
        </row>
        <row r="85">
          <cell r="A85" t="str">
            <v>733 Дюжина пар</v>
          </cell>
        </row>
        <row r="86">
          <cell r="A86" t="str">
            <v>737 Дюжина рулонов</v>
          </cell>
        </row>
        <row r="87">
          <cell r="A87" t="str">
            <v>780 Дюжина упаковок</v>
          </cell>
        </row>
        <row r="88">
          <cell r="A88" t="str">
            <v>740 Дюжина штук</v>
          </cell>
        </row>
        <row r="89">
          <cell r="A89" t="str">
            <v>039 Дюйм</v>
          </cell>
        </row>
        <row r="90">
          <cell r="A90" t="str">
            <v>071 Дюйм квадратный</v>
          </cell>
        </row>
        <row r="91">
          <cell r="A91" t="str">
            <v>131 Дюйм кубический</v>
          </cell>
        </row>
        <row r="92">
          <cell r="A92" t="str">
            <v>642 Единица</v>
          </cell>
        </row>
        <row r="93">
          <cell r="A93" t="str">
            <v>851 Единица международная</v>
          </cell>
        </row>
        <row r="94">
          <cell r="A94" t="str">
            <v>275 Единица тепловая Британская</v>
          </cell>
        </row>
        <row r="95">
          <cell r="A95" t="str">
            <v>876 Единица условная</v>
          </cell>
        </row>
        <row r="96">
          <cell r="A96" t="str">
            <v>560 Заработная плата минимальная</v>
          </cell>
        </row>
        <row r="97">
          <cell r="A97" t="str">
            <v>321 Зиверт</v>
          </cell>
        </row>
        <row r="98">
          <cell r="A98" t="str">
            <v>922 Знак</v>
          </cell>
        </row>
        <row r="99">
          <cell r="A99" t="str">
            <v>657 Изделие</v>
          </cell>
        </row>
        <row r="100">
          <cell r="A100" t="str">
            <v>236 Калория в час</v>
          </cell>
        </row>
        <row r="101">
          <cell r="A101" t="str">
            <v>5137 Каналы телефонных станций</v>
          </cell>
        </row>
        <row r="102">
          <cell r="A102" t="str">
            <v>282 Кандела</v>
          </cell>
        </row>
        <row r="103">
          <cell r="A103" t="str">
            <v>162 Карат метрический</v>
          </cell>
        </row>
        <row r="104">
          <cell r="A104" t="str">
            <v>889 Катушка условная</v>
          </cell>
        </row>
        <row r="105">
          <cell r="A105" t="str">
            <v>5105 Кбит/секунду</v>
          </cell>
        </row>
        <row r="106">
          <cell r="A106" t="str">
            <v>388 Квадрильон рублей российских</v>
          </cell>
        </row>
        <row r="107">
          <cell r="A107" t="str">
            <v>144 Кварта жидкостная США</v>
          </cell>
        </row>
        <row r="108">
          <cell r="A108" t="str">
            <v>138 Кварта СК</v>
          </cell>
        </row>
        <row r="109">
          <cell r="A109" t="str">
            <v>148 Кварта сухая США</v>
          </cell>
        </row>
        <row r="110">
          <cell r="A110" t="str">
            <v>364 Квартал</v>
          </cell>
        </row>
        <row r="111">
          <cell r="A111" t="str">
            <v>191 Квартер СК</v>
          </cell>
        </row>
        <row r="112">
          <cell r="A112" t="str">
            <v>909 Квартира</v>
          </cell>
        </row>
        <row r="113">
          <cell r="A113" t="str">
            <v>802 Квинтильон штук (Европа)</v>
          </cell>
        </row>
        <row r="114">
          <cell r="A114" t="str">
            <v>288 Кельвин</v>
          </cell>
        </row>
        <row r="115">
          <cell r="A115" t="str">
            <v>256 Килобайт</v>
          </cell>
        </row>
        <row r="116">
          <cell r="A116" t="str">
            <v>312 Килобар</v>
          </cell>
        </row>
        <row r="117">
          <cell r="A117" t="str">
            <v>230 Киловар</v>
          </cell>
        </row>
        <row r="118">
          <cell r="A118" t="str">
            <v>214 Киловатт</v>
          </cell>
        </row>
        <row r="119">
          <cell r="A119" t="str">
            <v>245 Киловатт-час</v>
          </cell>
        </row>
        <row r="120">
          <cell r="A120" t="str">
            <v>223 Киловольт</v>
          </cell>
        </row>
        <row r="121">
          <cell r="A121" t="str">
            <v>227 Киловольт-ампер</v>
          </cell>
        </row>
        <row r="122">
          <cell r="A122" t="str">
            <v>248 Киловольт-ампер реактивный</v>
          </cell>
        </row>
        <row r="123">
          <cell r="A123" t="str">
            <v>291 Килогерц</v>
          </cell>
        </row>
        <row r="124">
          <cell r="A124" t="str">
            <v>166 Килограмм</v>
          </cell>
        </row>
        <row r="125">
          <cell r="A125" t="str">
            <v>845 Килограмм 90 %-ного сухого вещества</v>
          </cell>
        </row>
        <row r="126">
          <cell r="A126" t="str">
            <v>861 Килограмм азота</v>
          </cell>
        </row>
        <row r="127">
          <cell r="A127" t="str">
            <v>499 Килограмм в секунду</v>
          </cell>
        </row>
        <row r="128">
          <cell r="A128" t="str">
            <v>859 Килограмм гидроксида калия</v>
          </cell>
        </row>
        <row r="129">
          <cell r="A129" t="str">
            <v>863 Килограмм гидроксида натрия</v>
          </cell>
        </row>
        <row r="130">
          <cell r="A130" t="str">
            <v>511 Килограмм на гигакалорию</v>
          </cell>
        </row>
        <row r="131">
          <cell r="A131" t="str">
            <v>316 Килограмм на кубический метр</v>
          </cell>
        </row>
        <row r="132">
          <cell r="A132" t="str">
            <v>852 Килограмм оксида калия</v>
          </cell>
        </row>
        <row r="133">
          <cell r="A133" t="str">
            <v>841 Килограмм пероксида водорода</v>
          </cell>
        </row>
        <row r="134">
          <cell r="A134" t="str">
            <v>865 Килограмм пятиокиси фосфора</v>
          </cell>
        </row>
        <row r="135">
          <cell r="A135" t="str">
            <v>867 Килограмм урана</v>
          </cell>
        </row>
        <row r="136">
          <cell r="A136" t="str">
            <v>273 Килоджоуль</v>
          </cell>
        </row>
        <row r="137">
          <cell r="A137" t="str">
            <v>232 Килокалория</v>
          </cell>
        </row>
        <row r="138">
          <cell r="A138" t="str">
            <v>237 Килокалория в час</v>
          </cell>
        </row>
        <row r="139">
          <cell r="A139" t="str">
            <v>008 Километр (тысяча метров)</v>
          </cell>
        </row>
        <row r="140">
          <cell r="A140" t="str">
            <v>333 Километр в час</v>
          </cell>
        </row>
        <row r="141">
          <cell r="A141" t="str">
            <v>061 Километр квадратный</v>
          </cell>
        </row>
        <row r="142">
          <cell r="A142" t="str">
            <v>049 Километр условных труб</v>
          </cell>
        </row>
        <row r="143">
          <cell r="A143" t="str">
            <v>297 Килопаскаль</v>
          </cell>
        </row>
        <row r="144">
          <cell r="A144" t="str">
            <v>170 Килотонна</v>
          </cell>
        </row>
        <row r="145">
          <cell r="A145" t="str">
            <v>893 Кирпич условный</v>
          </cell>
        </row>
        <row r="146">
          <cell r="A146" t="str">
            <v>911 Койка</v>
          </cell>
        </row>
        <row r="147">
          <cell r="A147" t="str">
            <v>5106 Койко-сутки</v>
          </cell>
        </row>
        <row r="148">
          <cell r="A148" t="str">
            <v>839 Комплект</v>
          </cell>
        </row>
        <row r="149">
          <cell r="A149" t="str">
            <v>153 Корд</v>
          </cell>
        </row>
        <row r="150">
          <cell r="A150" t="str">
            <v>647 Кормовая единица</v>
          </cell>
        </row>
        <row r="151">
          <cell r="A151" t="str">
            <v>820 Крепость спирта по массе</v>
          </cell>
        </row>
        <row r="152">
          <cell r="A152" t="str">
            <v>821 Крепость спирта по объему</v>
          </cell>
        </row>
        <row r="153">
          <cell r="A153" t="str">
            <v>270 Кулон</v>
          </cell>
        </row>
        <row r="154">
          <cell r="A154" t="str">
            <v>349 Кулон на килограмм</v>
          </cell>
        </row>
        <row r="155">
          <cell r="A155" t="str">
            <v>884 Кусок условный</v>
          </cell>
        </row>
        <row r="156">
          <cell r="A156" t="str">
            <v>305 Кюри</v>
          </cell>
        </row>
        <row r="157">
          <cell r="A157" t="str">
            <v>438 Лари грузинский</v>
          </cell>
        </row>
        <row r="158">
          <cell r="A158" t="str">
            <v>431 Лей молдавский</v>
          </cell>
        </row>
        <row r="159">
          <cell r="A159" t="str">
            <v>625 Лист</v>
          </cell>
        </row>
        <row r="160">
          <cell r="A160" t="str">
            <v>918 Лист авторский</v>
          </cell>
        </row>
        <row r="161">
          <cell r="A161" t="str">
            <v>920 Лист печатный</v>
          </cell>
        </row>
        <row r="162">
          <cell r="A162" t="str">
            <v>921 Лист учетно-издательский</v>
          </cell>
        </row>
        <row r="163">
          <cell r="A163" t="str">
            <v>112 Литр (куб. дм.)</v>
          </cell>
        </row>
        <row r="164">
          <cell r="A164" t="str">
            <v>5127 Литр в смену</v>
          </cell>
        </row>
        <row r="165">
          <cell r="A165" t="str">
            <v>831 Литр чистого спирта</v>
          </cell>
        </row>
        <row r="166">
          <cell r="A166" t="str">
            <v>251 Лошадиная сила</v>
          </cell>
        </row>
        <row r="167">
          <cell r="A167" t="str">
            <v>283 Люкс</v>
          </cell>
        </row>
        <row r="168">
          <cell r="A168" t="str">
            <v>284 Люмен</v>
          </cell>
        </row>
        <row r="169">
          <cell r="A169" t="str">
            <v>462 Манат азербайджанский</v>
          </cell>
        </row>
        <row r="170">
          <cell r="A170" t="str">
            <v>483 Манат туркменский</v>
          </cell>
        </row>
        <row r="171">
          <cell r="A171" t="str">
            <v>5136 Машины скорой помощи</v>
          </cell>
        </row>
        <row r="172">
          <cell r="A172" t="str">
            <v>257 Мегабайт</v>
          </cell>
        </row>
        <row r="173">
          <cell r="A173" t="str">
            <v>228 Мегавольт-ампер</v>
          </cell>
        </row>
        <row r="174">
          <cell r="A174" t="str">
            <v>292 Мегагерц</v>
          </cell>
        </row>
        <row r="175">
          <cell r="A175" t="str">
            <v>240 Мегакалория</v>
          </cell>
        </row>
        <row r="176">
          <cell r="A176" t="str">
            <v>563 Мегакалория на тысячу кубических метров-сутки-градус Цельсия</v>
          </cell>
        </row>
        <row r="177">
          <cell r="A177" t="str">
            <v>126 Мегалитр</v>
          </cell>
        </row>
        <row r="178">
          <cell r="A178" t="str">
            <v>298 Мегапаскаль</v>
          </cell>
        </row>
        <row r="179">
          <cell r="A179" t="str">
            <v>698 Место</v>
          </cell>
        </row>
        <row r="180">
          <cell r="A180" t="str">
            <v>421 Место пассажирское</v>
          </cell>
        </row>
        <row r="181">
          <cell r="A181" t="str">
            <v>906 Место посадочное</v>
          </cell>
        </row>
        <row r="182">
          <cell r="A182" t="str">
            <v>904 Место рабочее</v>
          </cell>
        </row>
        <row r="183">
          <cell r="A183" t="str">
            <v>902 Место ученическое</v>
          </cell>
        </row>
        <row r="184">
          <cell r="A184" t="str">
            <v>362 Месяц</v>
          </cell>
        </row>
        <row r="185">
          <cell r="A185" t="str">
            <v>006 Метр</v>
          </cell>
        </row>
        <row r="186">
          <cell r="A186" t="str">
            <v>328 Метр в секунду</v>
          </cell>
        </row>
        <row r="187">
          <cell r="A187" t="str">
            <v>231 Метр в час</v>
          </cell>
        </row>
        <row r="188">
          <cell r="A188" t="str">
            <v>055 Метр квадратный</v>
          </cell>
        </row>
        <row r="189">
          <cell r="A189" t="str">
            <v>084 Метр квадратный жилой площади</v>
          </cell>
        </row>
        <row r="190">
          <cell r="A190" t="str">
            <v>081 Метр квадратный общей площади</v>
          </cell>
        </row>
        <row r="191">
          <cell r="A191" t="str">
            <v>062 Метр квадратный условный</v>
          </cell>
        </row>
        <row r="192">
          <cell r="A192" t="str">
            <v>087 Метр квадратный учебно-лабораторных зданий</v>
          </cell>
        </row>
        <row r="193">
          <cell r="A193" t="str">
            <v>113 Метр кубический</v>
          </cell>
        </row>
        <row r="194">
          <cell r="A194" t="str">
            <v>596 Метр кубический в секунду</v>
          </cell>
        </row>
        <row r="195">
          <cell r="A195" t="str">
            <v>598 Метр кубический в час</v>
          </cell>
        </row>
        <row r="196">
          <cell r="A196" t="str">
            <v>134 Метр кубический вместимости</v>
          </cell>
        </row>
        <row r="197">
          <cell r="A197" t="str">
            <v>121 Метр кубический плотный</v>
          </cell>
        </row>
        <row r="198">
          <cell r="A198" t="str">
            <v>123 Метр кубический условный</v>
          </cell>
        </row>
        <row r="199">
          <cell r="A199" t="str">
            <v>335 Метр на секунду в квадрате</v>
          </cell>
        </row>
        <row r="200">
          <cell r="A200" t="str">
            <v>018 Метр погонный</v>
          </cell>
        </row>
        <row r="201">
          <cell r="A201" t="str">
            <v>021 Метр погонный проходки</v>
          </cell>
        </row>
        <row r="202">
          <cell r="A202" t="str">
            <v>020 Метр условный</v>
          </cell>
        </row>
        <row r="203">
          <cell r="A203" t="str">
            <v>5001 Метр условных труб</v>
          </cell>
        </row>
        <row r="204">
          <cell r="A204" t="str">
            <v>002 Микрометр</v>
          </cell>
        </row>
        <row r="205">
          <cell r="A205" t="str">
            <v>352 Микросекунда</v>
          </cell>
        </row>
        <row r="206">
          <cell r="A206" t="str">
            <v>318 Микрофарад</v>
          </cell>
        </row>
        <row r="207">
          <cell r="A207" t="str">
            <v>401 Миллиард гривен украинских</v>
          </cell>
        </row>
        <row r="208">
          <cell r="A208" t="str">
            <v>5103 Миллиард долларов США</v>
          </cell>
        </row>
        <row r="209">
          <cell r="A209" t="str">
            <v>458 Миллиард драмов армянских</v>
          </cell>
        </row>
        <row r="210">
          <cell r="A210" t="str">
            <v>249 Миллиард киловатт-часов</v>
          </cell>
        </row>
        <row r="211">
          <cell r="A211" t="str">
            <v>441 Миллиард лари грузинских</v>
          </cell>
        </row>
        <row r="212">
          <cell r="A212" t="str">
            <v>434 Миллиард леев молдавских</v>
          </cell>
        </row>
        <row r="213">
          <cell r="A213" t="str">
            <v>465 Миллиард манатов азербайджанских</v>
          </cell>
        </row>
        <row r="214">
          <cell r="A214" t="str">
            <v>486 Миллиард манатов туркменских</v>
          </cell>
        </row>
        <row r="215">
          <cell r="A215" t="str">
            <v>115 Миллиард метров кубических</v>
          </cell>
        </row>
        <row r="216">
          <cell r="A216" t="str">
            <v>408 Миллиард рублей белорусских</v>
          </cell>
        </row>
        <row r="217">
          <cell r="A217" t="str">
            <v>386 Миллиард рублей российских</v>
          </cell>
        </row>
        <row r="218">
          <cell r="A218" t="str">
            <v>575 Миллиард рублов таджикских</v>
          </cell>
        </row>
        <row r="219">
          <cell r="A219" t="str">
            <v>568 Миллиард сомов киргизских</v>
          </cell>
        </row>
        <row r="220">
          <cell r="A220" t="str">
            <v>479 Миллиард сумов узбекских</v>
          </cell>
        </row>
        <row r="221">
          <cell r="A221" t="str">
            <v>472 Миллиард тенге казахских</v>
          </cell>
        </row>
        <row r="222">
          <cell r="A222" t="str">
            <v>800 Миллиард штук</v>
          </cell>
        </row>
        <row r="223">
          <cell r="A223" t="str">
            <v>308 Миллибар</v>
          </cell>
        </row>
        <row r="224">
          <cell r="A224" t="str">
            <v>161 Миллиграмм</v>
          </cell>
        </row>
        <row r="225">
          <cell r="A225" t="str">
            <v>304 Милликюри</v>
          </cell>
        </row>
        <row r="226">
          <cell r="A226" t="str">
            <v>111 Миллилитр (куб. см.)</v>
          </cell>
        </row>
        <row r="227">
          <cell r="A227" t="str">
            <v>003 Миллиметр</v>
          </cell>
        </row>
        <row r="228">
          <cell r="A228" t="str">
            <v>337 Миллиметр водяного столба</v>
          </cell>
        </row>
        <row r="229">
          <cell r="A229" t="str">
            <v>050 Миллиметр квадратный</v>
          </cell>
        </row>
        <row r="230">
          <cell r="A230" t="str">
            <v>110 Миллиметр кубический</v>
          </cell>
        </row>
        <row r="231">
          <cell r="A231" t="str">
            <v>338 Миллиметр ртутного столба</v>
          </cell>
        </row>
        <row r="232">
          <cell r="A232" t="str">
            <v>241 Миллион ампер-часов</v>
          </cell>
        </row>
        <row r="233">
          <cell r="A233" t="str">
            <v>883 Миллион банок условных</v>
          </cell>
        </row>
        <row r="234">
          <cell r="A234" t="str">
            <v>235 Миллион гигакалорий</v>
          </cell>
        </row>
        <row r="235">
          <cell r="A235" t="str">
            <v>557 Миллион голов в год</v>
          </cell>
        </row>
        <row r="236">
          <cell r="A236" t="str">
            <v>400 Миллион гривен украинских</v>
          </cell>
        </row>
        <row r="237">
          <cell r="A237" t="str">
            <v>120 Миллион декалитров</v>
          </cell>
        </row>
        <row r="238">
          <cell r="A238" t="str">
            <v>056 Миллион дециметров квадратных</v>
          </cell>
        </row>
        <row r="239">
          <cell r="A239" t="str">
            <v>5102 Миллион долларов США</v>
          </cell>
        </row>
        <row r="240">
          <cell r="A240" t="str">
            <v>901 Миллион домохозяйств</v>
          </cell>
        </row>
        <row r="241">
          <cell r="A241" t="str">
            <v>457 Миллион драмов армянских</v>
          </cell>
        </row>
        <row r="242">
          <cell r="A242" t="str">
            <v>644 Миллион единиц</v>
          </cell>
        </row>
        <row r="243">
          <cell r="A243" t="str">
            <v>544 Миллион единиц в год</v>
          </cell>
        </row>
        <row r="244">
          <cell r="A244" t="str">
            <v>855 Миллион единиц международных</v>
          </cell>
        </row>
        <row r="245">
          <cell r="A245" t="str">
            <v>878 Миллион единиц условных</v>
          </cell>
        </row>
        <row r="246">
          <cell r="A246" t="str">
            <v>167 Миллион каратов метрических</v>
          </cell>
        </row>
        <row r="247">
          <cell r="A247" t="str">
            <v>216 Миллион киловатт (гигаватт)</v>
          </cell>
        </row>
        <row r="248">
          <cell r="A248" t="str">
            <v>247 Миллион киловатт час (гигаватт-час)</v>
          </cell>
        </row>
        <row r="249">
          <cell r="A249" t="str">
            <v>242 Миллион киловольт-ампер</v>
          </cell>
        </row>
        <row r="250">
          <cell r="A250" t="str">
            <v>895 Миллион кирпичей условных</v>
          </cell>
        </row>
        <row r="251">
          <cell r="A251" t="str">
            <v>886 Миллион кусков условных</v>
          </cell>
        </row>
        <row r="252">
          <cell r="A252" t="str">
            <v>440 Миллион лари грузинских</v>
          </cell>
        </row>
        <row r="253">
          <cell r="A253" t="str">
            <v>433 Миллион леев молдавских</v>
          </cell>
        </row>
        <row r="254">
          <cell r="A254" t="str">
            <v>253 Миллион лошадиных сил</v>
          </cell>
        </row>
        <row r="255">
          <cell r="A255" t="str">
            <v>464 Миллион манатов азербайджанских</v>
          </cell>
        </row>
        <row r="256">
          <cell r="A256" t="str">
            <v>485 Миллион манатов туркменских</v>
          </cell>
        </row>
        <row r="257">
          <cell r="A257" t="str">
            <v>009 Миллион метров</v>
          </cell>
        </row>
        <row r="258">
          <cell r="A258" t="str">
            <v>057 Миллион метров квадратных</v>
          </cell>
        </row>
        <row r="259">
          <cell r="A259" t="str">
            <v>089 Миллион метров квадратных в двухмиллиметровом исчислении</v>
          </cell>
        </row>
        <row r="260">
          <cell r="A260" t="str">
            <v>086 Миллион метров квадратных жилой площади</v>
          </cell>
        </row>
        <row r="261">
          <cell r="A261" t="str">
            <v>083 Миллион метров квадратных общей площади</v>
          </cell>
        </row>
        <row r="262">
          <cell r="A262" t="str">
            <v>064 Миллион метров квадратных условных</v>
          </cell>
        </row>
        <row r="263">
          <cell r="A263" t="str">
            <v>159 Миллион метров кубических</v>
          </cell>
        </row>
        <row r="264">
          <cell r="A264" t="str">
            <v>125 Миллион метров кубических переработки газа</v>
          </cell>
        </row>
        <row r="265">
          <cell r="A265" t="str">
            <v>838 Миллион пар</v>
          </cell>
        </row>
        <row r="266">
          <cell r="A266" t="str">
            <v>424 Миллион пассажиро-километров</v>
          </cell>
        </row>
        <row r="267">
          <cell r="A267" t="str">
            <v>129 Миллион полулитров</v>
          </cell>
        </row>
        <row r="268">
          <cell r="A268" t="str">
            <v>407 Миллион рублей белорусских</v>
          </cell>
        </row>
        <row r="269">
          <cell r="A269" t="str">
            <v>385 Миллион рублей российских</v>
          </cell>
        </row>
        <row r="270">
          <cell r="A270" t="str">
            <v>574 Миллион рублов таджикских</v>
          </cell>
        </row>
        <row r="271">
          <cell r="A271" t="str">
            <v>898 Миллион семей</v>
          </cell>
        </row>
        <row r="272">
          <cell r="A272" t="str">
            <v>567 Миллион сомов киргизских</v>
          </cell>
        </row>
        <row r="273">
          <cell r="A273" t="str">
            <v>478 Миллион сумов узбекских</v>
          </cell>
        </row>
        <row r="274">
          <cell r="A274" t="str">
            <v>471 Миллион тенге казахских</v>
          </cell>
        </row>
        <row r="275">
          <cell r="A275" t="str">
            <v>171 Миллион тонн</v>
          </cell>
        </row>
        <row r="276">
          <cell r="A276" t="str">
            <v>550 Миллион тонн в год</v>
          </cell>
        </row>
        <row r="277">
          <cell r="A277" t="str">
            <v>176 Миллион тонн условного топлива</v>
          </cell>
        </row>
        <row r="278">
          <cell r="A278" t="str">
            <v>451 Миллион тонно-километров</v>
          </cell>
        </row>
        <row r="279">
          <cell r="A279" t="str">
            <v>779 Миллион упаковок</v>
          </cell>
        </row>
        <row r="280">
          <cell r="A280" t="str">
            <v>5129 Миллион условных плиток</v>
          </cell>
        </row>
        <row r="281">
          <cell r="A281" t="str">
            <v>5130 Миллион условных штук</v>
          </cell>
        </row>
        <row r="282">
          <cell r="A282" t="str">
            <v>794 Миллион человек</v>
          </cell>
        </row>
        <row r="283">
          <cell r="A283" t="str">
            <v>799 Миллион штук</v>
          </cell>
        </row>
        <row r="284">
          <cell r="A284" t="str">
            <v>353 Миллисекунда</v>
          </cell>
        </row>
        <row r="285">
          <cell r="A285" t="str">
            <v>079 Миля квадратная</v>
          </cell>
        </row>
        <row r="286">
          <cell r="A286" t="str">
            <v>047 Миля морская (1852 м)</v>
          </cell>
        </row>
        <row r="287">
          <cell r="A287" t="str">
            <v>045 Миля уставная (1609,344 м)</v>
          </cell>
        </row>
        <row r="288">
          <cell r="A288" t="str">
            <v>355 Минута</v>
          </cell>
        </row>
        <row r="289">
          <cell r="A289" t="str">
            <v>272 Моль</v>
          </cell>
        </row>
        <row r="290">
          <cell r="A290" t="str">
            <v>213 Мощность эффективная</v>
          </cell>
        </row>
        <row r="291">
          <cell r="A291" t="str">
            <v>704 Набор</v>
          </cell>
        </row>
        <row r="292">
          <cell r="A292" t="str">
            <v>001 Нанометр</v>
          </cell>
        </row>
        <row r="293">
          <cell r="A293" t="str">
            <v>351 Наносекунда</v>
          </cell>
        </row>
        <row r="294">
          <cell r="A294" t="str">
            <v>360 Неделя</v>
          </cell>
        </row>
        <row r="295">
          <cell r="A295" t="str">
            <v>908 Номер</v>
          </cell>
        </row>
        <row r="296">
          <cell r="A296" t="str">
            <v>526 Нормо-час</v>
          </cell>
        </row>
        <row r="297">
          <cell r="A297" t="str">
            <v>289 Ньютон</v>
          </cell>
        </row>
        <row r="298">
          <cell r="A298" t="str">
            <v>330 Оборот в секунду</v>
          </cell>
        </row>
        <row r="299">
          <cell r="A299" t="str">
            <v>5107 Один анализ</v>
          </cell>
        </row>
        <row r="300">
          <cell r="A300" t="str">
            <v>5108 Один баллон</v>
          </cell>
        </row>
        <row r="301">
          <cell r="A301" t="str">
            <v>5109 Один билет</v>
          </cell>
        </row>
        <row r="302">
          <cell r="A302" t="str">
            <v>5111 Одна пачка</v>
          </cell>
        </row>
        <row r="303">
          <cell r="A303" t="str">
            <v>5113 Одна процедура</v>
          </cell>
        </row>
        <row r="304">
          <cell r="A304" t="str">
            <v>5114 Одна услуга</v>
          </cell>
        </row>
        <row r="305">
          <cell r="A305" t="str">
            <v>5110 Одно исследование</v>
          </cell>
        </row>
        <row r="306">
          <cell r="A306" t="str">
            <v>5112 Одно посещение</v>
          </cell>
        </row>
        <row r="307">
          <cell r="A307" t="str">
            <v>274 Ом</v>
          </cell>
        </row>
        <row r="308">
          <cell r="A308" t="str">
            <v>715 Пара</v>
          </cell>
        </row>
        <row r="309">
          <cell r="A309" t="str">
            <v>547 Пара в смену</v>
          </cell>
        </row>
        <row r="310">
          <cell r="A310" t="str">
            <v>294 Паскаль</v>
          </cell>
        </row>
        <row r="311">
          <cell r="A311" t="str">
            <v>5124 Пассажир/час</v>
          </cell>
        </row>
        <row r="312">
          <cell r="A312" t="str">
            <v>414 Пассажиро-километр</v>
          </cell>
        </row>
        <row r="313">
          <cell r="A313" t="str">
            <v>427 Пассажиропоток</v>
          </cell>
        </row>
        <row r="314">
          <cell r="A314" t="str">
            <v>198 Пеннивейт СК, США</v>
          </cell>
        </row>
        <row r="315">
          <cell r="A315" t="str">
            <v>317 Пикофарад</v>
          </cell>
        </row>
        <row r="316">
          <cell r="A316" t="str">
            <v>143 Пинта жидкостная США</v>
          </cell>
        </row>
        <row r="317">
          <cell r="A317" t="str">
            <v>137 Пинта СК</v>
          </cell>
        </row>
        <row r="318">
          <cell r="A318" t="str">
            <v>147 Пинта сухая США</v>
          </cell>
        </row>
        <row r="319">
          <cell r="A319" t="str">
            <v>891 Плитка условная</v>
          </cell>
        </row>
        <row r="320">
          <cell r="A320" t="str">
            <v>365 Полугодие</v>
          </cell>
        </row>
        <row r="321">
          <cell r="A321" t="str">
            <v>545 Посещение в смену</v>
          </cell>
        </row>
        <row r="322">
          <cell r="A322" t="str">
            <v>734 Посылка</v>
          </cell>
        </row>
        <row r="323">
          <cell r="A323" t="str">
            <v>746 Промилле</v>
          </cell>
        </row>
        <row r="324">
          <cell r="A324" t="str">
            <v>744 Процент</v>
          </cell>
        </row>
        <row r="325">
          <cell r="A325" t="str">
            <v>5041 Пятнадцать миллилитров</v>
          </cell>
        </row>
        <row r="326">
          <cell r="A326" t="str">
            <v>5128 раз</v>
          </cell>
        </row>
        <row r="327">
          <cell r="A327" t="str">
            <v>5115 Разовая поездка автобусом</v>
          </cell>
        </row>
        <row r="328">
          <cell r="A328" t="str">
            <v>915 Ремонт условный</v>
          </cell>
        </row>
        <row r="329">
          <cell r="A329" t="str">
            <v>916 Ремонт условный в год</v>
          </cell>
        </row>
        <row r="330">
          <cell r="A330" t="str">
            <v>572 Рубл таджикский</v>
          </cell>
        </row>
        <row r="331">
          <cell r="A331" t="str">
            <v>405 Рубль белорусский</v>
          </cell>
        </row>
        <row r="332">
          <cell r="A332" t="str">
            <v>383 Рубль российский</v>
          </cell>
        </row>
        <row r="333">
          <cell r="A333" t="str">
            <v>736 Рулон</v>
          </cell>
        </row>
        <row r="334">
          <cell r="A334" t="str">
            <v>173 Сантиграмм</v>
          </cell>
        </row>
        <row r="335">
          <cell r="A335" t="str">
            <v>117 Сантилитр</v>
          </cell>
        </row>
        <row r="336">
          <cell r="A336" t="str">
            <v>004 Сантиметр</v>
          </cell>
        </row>
        <row r="337">
          <cell r="A337" t="str">
            <v>339 Сантиметр водяного столба</v>
          </cell>
        </row>
        <row r="338">
          <cell r="A338" t="str">
            <v>051 Сантиметр квадратный</v>
          </cell>
        </row>
        <row r="339">
          <cell r="A339" t="str">
            <v>354 Секунда</v>
          </cell>
        </row>
        <row r="340">
          <cell r="A340" t="str">
            <v>840 Секция</v>
          </cell>
        </row>
        <row r="341">
          <cell r="A341" t="str">
            <v>896 Семья</v>
          </cell>
        </row>
        <row r="342">
          <cell r="A342" t="str">
            <v>924 Символ</v>
          </cell>
        </row>
        <row r="343">
          <cell r="A343" t="str">
            <v>296 Сименс</v>
          </cell>
        </row>
        <row r="344">
          <cell r="A344" t="str">
            <v>197 Скрупул СК, США</v>
          </cell>
        </row>
        <row r="345">
          <cell r="A345" t="str">
            <v>923 Слово</v>
          </cell>
        </row>
        <row r="346">
          <cell r="A346" t="str">
            <v>5134 Случай</v>
          </cell>
        </row>
        <row r="347">
          <cell r="A347" t="str">
            <v>917 Смена</v>
          </cell>
        </row>
        <row r="348">
          <cell r="A348" t="str">
            <v>565 Сом киргизский</v>
          </cell>
        </row>
        <row r="349">
          <cell r="A349" t="str">
            <v>152 Стандарт</v>
          </cell>
        </row>
        <row r="350">
          <cell r="A350" t="str">
            <v>738 Стандарт короткий</v>
          </cell>
        </row>
        <row r="351">
          <cell r="A351" t="str">
            <v>853 Сто единиц международных</v>
          </cell>
        </row>
        <row r="352">
          <cell r="A352" t="str">
            <v>626 Сто листов</v>
          </cell>
        </row>
        <row r="353">
          <cell r="A353" t="str">
            <v>5042 Сто миллилитров</v>
          </cell>
        </row>
        <row r="354">
          <cell r="A354" t="str">
            <v>5043 Сто пятьдесят миллилитров</v>
          </cell>
        </row>
        <row r="355">
          <cell r="A355" t="str">
            <v>781 Сто упаковок</v>
          </cell>
        </row>
        <row r="356">
          <cell r="A356" t="str">
            <v>797 Сто штук</v>
          </cell>
        </row>
        <row r="357">
          <cell r="A357" t="str">
            <v>683 Сто ящиков</v>
          </cell>
        </row>
        <row r="358">
          <cell r="A358" t="str">
            <v>190 Стоун СК</v>
          </cell>
        </row>
        <row r="359">
          <cell r="A359" t="str">
            <v>476 Сум узбекский</v>
          </cell>
        </row>
        <row r="360">
          <cell r="A360" t="str">
            <v>359 Сутки</v>
          </cell>
        </row>
        <row r="361">
          <cell r="A361" t="str">
            <v>469 Тенге казахский</v>
          </cell>
        </row>
        <row r="362">
          <cell r="A362" t="str">
            <v>5118 Тенге/месяц</v>
          </cell>
        </row>
        <row r="363">
          <cell r="A363" t="str">
            <v>5117 Тенге/минута</v>
          </cell>
        </row>
        <row r="364">
          <cell r="A364" t="str">
            <v>5116 Тенге/час</v>
          </cell>
        </row>
        <row r="365">
          <cell r="A365" t="str">
            <v>313 Тесла</v>
          </cell>
        </row>
        <row r="366">
          <cell r="A366" t="str">
            <v>913 Том книжного фонда</v>
          </cell>
        </row>
        <row r="367">
          <cell r="A367" t="str">
            <v>168 Тонна (метрическая)</v>
          </cell>
        </row>
        <row r="368">
          <cell r="A368" t="str">
            <v>847 Тонна 90 %-ного сухого вещества</v>
          </cell>
        </row>
        <row r="369">
          <cell r="A369" t="str">
            <v>181 Тонна брутто-регистровая</v>
          </cell>
        </row>
        <row r="370">
          <cell r="A370" t="str">
            <v>5126 Тонна в год</v>
          </cell>
        </row>
        <row r="371">
          <cell r="A371" t="str">
            <v>536 Тонна в смену</v>
          </cell>
        </row>
        <row r="372">
          <cell r="A372" t="str">
            <v>535 Тонна в сутки</v>
          </cell>
        </row>
        <row r="373">
          <cell r="A373" t="str">
            <v>534 Тонна в час</v>
          </cell>
        </row>
        <row r="374">
          <cell r="A374" t="str">
            <v>196 Тонна длинная СК, США</v>
          </cell>
        </row>
        <row r="375">
          <cell r="A375" t="str">
            <v>195 Тонна короткая СК, США</v>
          </cell>
        </row>
        <row r="376">
          <cell r="A376" t="str">
            <v>182 Тонна нетто-регистровая</v>
          </cell>
        </row>
        <row r="377">
          <cell r="A377" t="str">
            <v>183 Тонна обмерная (фрахтовая)</v>
          </cell>
        </row>
        <row r="378">
          <cell r="A378" t="str">
            <v>533 Тонна пара в час</v>
          </cell>
        </row>
        <row r="379">
          <cell r="A379" t="str">
            <v>552 Тонна переработки в сутки</v>
          </cell>
        </row>
        <row r="380">
          <cell r="A380" t="str">
            <v>5060 Тонна прокатного оборудования</v>
          </cell>
        </row>
        <row r="381">
          <cell r="A381" t="str">
            <v>514 Тонна тяги</v>
          </cell>
        </row>
        <row r="382">
          <cell r="A382" t="str">
            <v>179 Тонна условная</v>
          </cell>
        </row>
        <row r="383">
          <cell r="A383" t="str">
            <v>172 Тонна условного топлива</v>
          </cell>
        </row>
        <row r="384">
          <cell r="A384" t="str">
            <v>449 Тонно-километр</v>
          </cell>
        </row>
        <row r="385">
          <cell r="A385" t="str">
            <v>512 Тонно-номер</v>
          </cell>
        </row>
        <row r="386">
          <cell r="A386" t="str">
            <v>459 Триллион драмов армянских</v>
          </cell>
        </row>
        <row r="387">
          <cell r="A387" t="str">
            <v>442 Триллион лари грузинских</v>
          </cell>
        </row>
        <row r="388">
          <cell r="A388" t="str">
            <v>435 Триллион леев молдавских</v>
          </cell>
        </row>
        <row r="389">
          <cell r="A389" t="str">
            <v>466 Триллион манатов азербайджанских</v>
          </cell>
        </row>
        <row r="390">
          <cell r="A390" t="str">
            <v>487 Триллион манатов туркменских</v>
          </cell>
        </row>
        <row r="391">
          <cell r="A391" t="str">
            <v>409 Триллион рублей белорусских</v>
          </cell>
        </row>
        <row r="392">
          <cell r="A392" t="str">
            <v>387 Триллион рублей российских</v>
          </cell>
        </row>
        <row r="393">
          <cell r="A393" t="str">
            <v>576 Триллион рублов таджикских</v>
          </cell>
        </row>
        <row r="394">
          <cell r="A394" t="str">
            <v>569 Триллион сомов киргизских</v>
          </cell>
        </row>
        <row r="395">
          <cell r="A395" t="str">
            <v>480 Триллион сумов узбекских</v>
          </cell>
        </row>
        <row r="396">
          <cell r="A396" t="str">
            <v>473 Триллион тенге казахских</v>
          </cell>
        </row>
        <row r="397">
          <cell r="A397" t="str">
            <v>801 Триллион штук</v>
          </cell>
        </row>
        <row r="398">
          <cell r="A398" t="str">
            <v>925 Труба условная</v>
          </cell>
        </row>
        <row r="399">
          <cell r="A399" t="str">
            <v>470 Тысяч тенге казахских</v>
          </cell>
        </row>
        <row r="400">
          <cell r="A400" t="str">
            <v>5135 Тысяча  кубических метров газа в час</v>
          </cell>
        </row>
        <row r="401">
          <cell r="A401" t="str">
            <v>5002 Тысяча автокилометров</v>
          </cell>
        </row>
        <row r="402">
          <cell r="A402" t="str">
            <v>264 Тысяча ампер-часов</v>
          </cell>
        </row>
        <row r="403">
          <cell r="A403" t="str">
            <v>871 Тысяча ампул</v>
          </cell>
        </row>
        <row r="404">
          <cell r="A404" t="str">
            <v>882 Тысяча банок условных</v>
          </cell>
        </row>
        <row r="405">
          <cell r="A405" t="str">
            <v>543 Тысяча банок условных в смену</v>
          </cell>
        </row>
        <row r="406">
          <cell r="A406" t="str">
            <v>154 Тысяча бордфутов</v>
          </cell>
        </row>
        <row r="407">
          <cell r="A407" t="str">
            <v>869 Тысяча бутылок</v>
          </cell>
        </row>
        <row r="408">
          <cell r="A408" t="str">
            <v>060 Тысяча гектаров</v>
          </cell>
        </row>
        <row r="409">
          <cell r="A409" t="str">
            <v>234 Тысяча гигакалорий</v>
          </cell>
        </row>
        <row r="410">
          <cell r="A410" t="str">
            <v>239 Тысяча гигакалорий в час</v>
          </cell>
        </row>
        <row r="411">
          <cell r="A411" t="str">
            <v>556 Тысяча голов в год</v>
          </cell>
        </row>
        <row r="412">
          <cell r="A412" t="str">
            <v>399 Тысяча гривен украинских</v>
          </cell>
        </row>
        <row r="413">
          <cell r="A413" t="str">
            <v>119 Тысяча декалитров</v>
          </cell>
        </row>
        <row r="414">
          <cell r="A414" t="str">
            <v>054 Тысяча дециметров квадратных</v>
          </cell>
        </row>
        <row r="415">
          <cell r="A415" t="str">
            <v>640 Тысяча доз</v>
          </cell>
        </row>
        <row r="416">
          <cell r="A416" t="str">
            <v>5101 Тысяча долларов США</v>
          </cell>
        </row>
        <row r="417">
          <cell r="A417" t="str">
            <v>900 Тысяча домохозяйств</v>
          </cell>
        </row>
        <row r="418">
          <cell r="A418" t="str">
            <v>456 Тысяча драмов армянских</v>
          </cell>
        </row>
        <row r="419">
          <cell r="A419" t="str">
            <v>643 Тысяча единиц</v>
          </cell>
        </row>
        <row r="420">
          <cell r="A420" t="str">
            <v>877 Тысяча единиц условных</v>
          </cell>
        </row>
        <row r="421">
          <cell r="A421" t="str">
            <v>165 Тысяча каратов метрических</v>
          </cell>
        </row>
        <row r="422">
          <cell r="A422" t="str">
            <v>890 Тысяча катушек условных</v>
          </cell>
        </row>
        <row r="423">
          <cell r="A423" t="str">
            <v>910 Тысяча квартир</v>
          </cell>
        </row>
        <row r="424">
          <cell r="A424" t="str">
            <v>5119 Тысяча килловат в час на один километр</v>
          </cell>
        </row>
        <row r="425">
          <cell r="A425" t="str">
            <v>215 Тысяча киловатт (мегаватт)</v>
          </cell>
        </row>
        <row r="426">
          <cell r="A426" t="str">
            <v>246 Тысяча киловатт час (мегаватт-час)</v>
          </cell>
        </row>
        <row r="427">
          <cell r="A427" t="str">
            <v>250 Тысяча киловольт-ампер реактивных</v>
          </cell>
        </row>
        <row r="428">
          <cell r="A428" t="str">
            <v>630 Тысяча кирпичей стандартных условных</v>
          </cell>
        </row>
        <row r="429">
          <cell r="A429" t="str">
            <v>894 Тысяча кирпичей условных</v>
          </cell>
        </row>
        <row r="430">
          <cell r="A430" t="str">
            <v>912 Тысяча коек</v>
          </cell>
        </row>
        <row r="431">
          <cell r="A431" t="str">
            <v>875 Тысяча коробок</v>
          </cell>
        </row>
        <row r="432">
          <cell r="A432" t="str">
            <v>559 Тысяча кур-несушек</v>
          </cell>
        </row>
        <row r="433">
          <cell r="A433" t="str">
            <v>885 Тысяча кусков условных</v>
          </cell>
        </row>
        <row r="434">
          <cell r="A434" t="str">
            <v>439 Тысяча лари грузинских</v>
          </cell>
        </row>
        <row r="435">
          <cell r="A435" t="str">
            <v>432 Тысяча леев молдавских</v>
          </cell>
        </row>
        <row r="436">
          <cell r="A436" t="str">
            <v>927 Тысяча листов-оттисков</v>
          </cell>
        </row>
        <row r="437">
          <cell r="A437" t="str">
            <v>5044 Тысяча литров</v>
          </cell>
        </row>
        <row r="438">
          <cell r="A438" t="str">
            <v>252 Тысяча лошадиных сил</v>
          </cell>
        </row>
        <row r="439">
          <cell r="A439" t="str">
            <v>463 Тысяча манатов азербайджанских</v>
          </cell>
        </row>
        <row r="440">
          <cell r="A440" t="str">
            <v>484 Тысяча манатов туркменских</v>
          </cell>
        </row>
        <row r="441">
          <cell r="A441" t="str">
            <v>699 Тысяча мест</v>
          </cell>
        </row>
        <row r="442">
          <cell r="A442" t="str">
            <v>907 Тысяча мест посадочных</v>
          </cell>
        </row>
        <row r="443">
          <cell r="A443" t="str">
            <v>905 Тысяча мест рабочих</v>
          </cell>
        </row>
        <row r="444">
          <cell r="A444" t="str">
            <v>903 Тысяча мест ученических</v>
          </cell>
        </row>
        <row r="445">
          <cell r="A445" t="str">
            <v>058 Тысяча метров квадратных</v>
          </cell>
        </row>
        <row r="446">
          <cell r="A446" t="str">
            <v>085 Тысяча метров квадратных жилой площади</v>
          </cell>
        </row>
        <row r="447">
          <cell r="A447" t="str">
            <v>082 Тысяча метров квадратных общей площади</v>
          </cell>
        </row>
        <row r="448">
          <cell r="A448" t="str">
            <v>063 Тысяча метров квадратных условных</v>
          </cell>
        </row>
        <row r="449">
          <cell r="A449" t="str">
            <v>088 Тысяча метров квадратных учебно-лабораторных зданий</v>
          </cell>
        </row>
        <row r="450">
          <cell r="A450" t="str">
            <v>114 Тысяча метров кубических</v>
          </cell>
        </row>
        <row r="451">
          <cell r="A451" t="str">
            <v>599 Тысяча метров кубических в сутки</v>
          </cell>
        </row>
        <row r="452">
          <cell r="A452" t="str">
            <v>127 Тысяча метров кубических плотных</v>
          </cell>
        </row>
        <row r="453">
          <cell r="A453" t="str">
            <v>156 Тысяча метров кубических приведенных</v>
          </cell>
        </row>
        <row r="454">
          <cell r="A454" t="str">
            <v>124 Тысяча метров кубических условных</v>
          </cell>
        </row>
        <row r="455">
          <cell r="A455" t="str">
            <v>019 Тысяча метров погонных</v>
          </cell>
        </row>
        <row r="456">
          <cell r="A456" t="str">
            <v>048 Тысяча метров условных</v>
          </cell>
        </row>
        <row r="457">
          <cell r="A457" t="str">
            <v>5120 Тысяча номеров</v>
          </cell>
        </row>
        <row r="458">
          <cell r="A458" t="str">
            <v>837 Тысяча пар</v>
          </cell>
        </row>
        <row r="459">
          <cell r="A459" t="str">
            <v>548 Тысяча пар в смену</v>
          </cell>
        </row>
        <row r="460">
          <cell r="A460" t="str">
            <v>717 Тысяча пар условных</v>
          </cell>
        </row>
        <row r="461">
          <cell r="A461" t="str">
            <v>423 Тысяча пассажиро-километров</v>
          </cell>
        </row>
        <row r="462">
          <cell r="A462" t="str">
            <v>892 Тысяча плиток условных</v>
          </cell>
        </row>
        <row r="463">
          <cell r="A463" t="str">
            <v>128 Тысяча полулитров</v>
          </cell>
        </row>
        <row r="464">
          <cell r="A464" t="str">
            <v>546 Тысяча посещений в смену</v>
          </cell>
        </row>
        <row r="465">
          <cell r="A465" t="str">
            <v>558 Тысяча птицемест</v>
          </cell>
        </row>
        <row r="466">
          <cell r="A466" t="str">
            <v>406 Тысяча рублей белорусских</v>
          </cell>
        </row>
        <row r="467">
          <cell r="A467" t="str">
            <v>384 Тысяча рублей российских</v>
          </cell>
        </row>
        <row r="468">
          <cell r="A468" t="str">
            <v>573 Тысяча рублов таджикских</v>
          </cell>
        </row>
        <row r="469">
          <cell r="A469" t="str">
            <v>751 Тысяча рулонов</v>
          </cell>
        </row>
        <row r="470">
          <cell r="A470" t="str">
            <v>897 Тысяча семей</v>
          </cell>
        </row>
        <row r="471">
          <cell r="A471" t="str">
            <v>566 Тысяча сомов киргизских</v>
          </cell>
        </row>
        <row r="472">
          <cell r="A472" t="str">
            <v>477 Тысяча сумов узбекских</v>
          </cell>
        </row>
        <row r="473">
          <cell r="A473" t="str">
            <v>914 Тысяча томов книжного фонда</v>
          </cell>
        </row>
        <row r="474">
          <cell r="A474" t="str">
            <v>169 Тысяча тонн</v>
          </cell>
        </row>
        <row r="475">
          <cell r="A475" t="str">
            <v>538 Тысяча тонн в год</v>
          </cell>
        </row>
        <row r="476">
          <cell r="A476" t="str">
            <v>537 Тысяча тонн в сезон</v>
          </cell>
        </row>
        <row r="477">
          <cell r="A477" t="str">
            <v>177 Тысяча тонн единовременного хранения</v>
          </cell>
        </row>
        <row r="478">
          <cell r="A478" t="str">
            <v>561 Тысяча тонн пара в час</v>
          </cell>
        </row>
        <row r="479">
          <cell r="A479" t="str">
            <v>178 Тысяча тонн переработки</v>
          </cell>
        </row>
        <row r="480">
          <cell r="A480" t="str">
            <v>553 Тысяча тонн переработки в сутки</v>
          </cell>
        </row>
        <row r="481">
          <cell r="A481" t="str">
            <v>175 Тысяча тонн условного топлива</v>
          </cell>
        </row>
        <row r="482">
          <cell r="A482" t="str">
            <v>450 Тысяча тонно-километров</v>
          </cell>
        </row>
        <row r="483">
          <cell r="A483" t="str">
            <v>874 Тысяча тубов</v>
          </cell>
        </row>
        <row r="484">
          <cell r="A484" t="str">
            <v>783 Тысяча упаковок</v>
          </cell>
        </row>
        <row r="485">
          <cell r="A485" t="str">
            <v>873 Тысяча флаконов</v>
          </cell>
        </row>
        <row r="486">
          <cell r="A486" t="str">
            <v>555 Тысяча центнеров переработки в сутки</v>
          </cell>
        </row>
        <row r="487">
          <cell r="A487" t="str">
            <v>793 Тысяча человек</v>
          </cell>
        </row>
        <row r="488">
          <cell r="A488" t="str">
            <v>541 Тысяча человеко-дней</v>
          </cell>
        </row>
        <row r="489">
          <cell r="A489" t="str">
            <v>542 Тысяча человеко-часов</v>
          </cell>
        </row>
        <row r="490">
          <cell r="A490" t="str">
            <v>798 Тысяча штук</v>
          </cell>
        </row>
        <row r="491">
          <cell r="A491" t="str">
            <v>5125 Тысяча штук в смену</v>
          </cell>
        </row>
        <row r="492">
          <cell r="A492" t="str">
            <v>880 Тысяча штук условных</v>
          </cell>
        </row>
        <row r="493">
          <cell r="A493" t="str">
            <v>888 Тысяча ящиков условных</v>
          </cell>
        </row>
        <row r="494">
          <cell r="A494" t="str">
            <v>327 Узел</v>
          </cell>
        </row>
        <row r="495">
          <cell r="A495" t="str">
            <v>135 Унция жидкостная СК</v>
          </cell>
        </row>
        <row r="496">
          <cell r="A496" t="str">
            <v>141 Унция жидкостная США</v>
          </cell>
        </row>
        <row r="497">
          <cell r="A497" t="str">
            <v>187 Унция СК, США (28,349523 г)</v>
          </cell>
        </row>
        <row r="498">
          <cell r="A498" t="str">
            <v>201 Унция СК, США, унция тройская (31,10348 г)</v>
          </cell>
        </row>
        <row r="499">
          <cell r="A499" t="str">
            <v>778 Упаковка</v>
          </cell>
        </row>
        <row r="500">
          <cell r="A500" t="str">
            <v>314 Фарад</v>
          </cell>
        </row>
        <row r="501">
          <cell r="A501" t="str">
            <v>872 Флакон</v>
          </cell>
        </row>
        <row r="502">
          <cell r="A502" t="str">
            <v>186 Фунт СК, США (0,45359237 кг)</v>
          </cell>
        </row>
        <row r="503">
          <cell r="A503" t="str">
            <v>202 Фунт тройский США (0,373242 кг)</v>
          </cell>
        </row>
        <row r="504">
          <cell r="A504" t="str">
            <v>041 Фут</v>
          </cell>
        </row>
        <row r="505">
          <cell r="A505" t="str">
            <v>073 Фут квадратный</v>
          </cell>
        </row>
        <row r="506">
          <cell r="A506" t="str">
            <v>132 Фут кубический</v>
          </cell>
        </row>
        <row r="507">
          <cell r="A507" t="str">
            <v>192 Центал СК</v>
          </cell>
        </row>
        <row r="508">
          <cell r="A508" t="str">
            <v>206 Центнер (гектокилиграмм)</v>
          </cell>
        </row>
        <row r="509">
          <cell r="A509" t="str">
            <v>194 Центнер длинный СК</v>
          </cell>
        </row>
        <row r="510">
          <cell r="A510" t="str">
            <v>648 Центнер кормовых единиц</v>
          </cell>
        </row>
        <row r="511">
          <cell r="A511" t="str">
            <v>554 Центнер переработки в сутки</v>
          </cell>
        </row>
        <row r="512">
          <cell r="A512" t="str">
            <v>650 Центнер с гектара</v>
          </cell>
        </row>
        <row r="513">
          <cell r="A513" t="str">
            <v>193 Центнер США</v>
          </cell>
        </row>
        <row r="514">
          <cell r="A514" t="str">
            <v>356 Час</v>
          </cell>
        </row>
        <row r="515">
          <cell r="A515" t="str">
            <v>528 Час работы оборудования</v>
          </cell>
        </row>
        <row r="516">
          <cell r="A516" t="str">
            <v>735 Часть</v>
          </cell>
        </row>
        <row r="517">
          <cell r="A517" t="str">
            <v>792 Человек</v>
          </cell>
        </row>
        <row r="518">
          <cell r="A518" t="str">
            <v>524 Человек в год</v>
          </cell>
        </row>
        <row r="519">
          <cell r="A519" t="str">
            <v>522 Человек на квадратный километр</v>
          </cell>
        </row>
        <row r="520">
          <cell r="A520" t="str">
            <v>521 Человек на квадратный метр</v>
          </cell>
        </row>
        <row r="521">
          <cell r="A521" t="str">
            <v>540 Человеко-день</v>
          </cell>
        </row>
        <row r="522">
          <cell r="A522" t="str">
            <v>539 Человеко-час</v>
          </cell>
        </row>
        <row r="523">
          <cell r="A523" t="str">
            <v>5121 Шесть штук</v>
          </cell>
        </row>
        <row r="524">
          <cell r="A524" t="str">
            <v>796 Штука</v>
          </cell>
        </row>
        <row r="525">
          <cell r="A525" t="str">
            <v>879 Штука условная</v>
          </cell>
        </row>
        <row r="526">
          <cell r="A526" t="str">
            <v>5020 Эквивалентные квадратные метры</v>
          </cell>
        </row>
        <row r="527">
          <cell r="A527" t="str">
            <v>277 Электрон-вольт</v>
          </cell>
        </row>
        <row r="528">
          <cell r="A528" t="str">
            <v>745 Элемент</v>
          </cell>
        </row>
        <row r="529">
          <cell r="A529" t="str">
            <v>325 Эрстед</v>
          </cell>
        </row>
        <row r="530">
          <cell r="A530" t="str">
            <v>5138 Яйцемест</v>
          </cell>
        </row>
        <row r="531">
          <cell r="A531" t="str">
            <v>043 Ярд</v>
          </cell>
        </row>
        <row r="532">
          <cell r="A532" t="str">
            <v>075 Ярд квадратный</v>
          </cell>
        </row>
        <row r="533">
          <cell r="A533" t="str">
            <v>133 Ярд кубический</v>
          </cell>
        </row>
        <row r="534">
          <cell r="A534" t="str">
            <v>812 Ящик</v>
          </cell>
        </row>
        <row r="535">
          <cell r="A535" t="str">
            <v>887 Ящик условный</v>
          </cell>
        </row>
      </sheetData>
      <sheetData sheetId="11"/>
      <sheetData sheetId="12" refreshError="1"/>
      <sheetData sheetId="13" refreshError="1"/>
      <sheetData sheetId="14"/>
      <sheetData sheetId="15" refreshError="1"/>
      <sheetData sheetId="1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ля ПГЗ 2020"/>
      <sheetName val="ГУ 2020"/>
      <sheetName val="план гз 2020 для сметы"/>
      <sheetName val="159 свод (2)"/>
      <sheetName val="169-2020 ГЗ"/>
      <sheetName val="Заявка на продпит. 2020г"/>
      <sheetName val="план  142 специфики"/>
      <sheetName val="СВОД  ЛС "/>
      <sheetName val=" АПТЕКА"/>
      <sheetName val="БЛО"/>
      <sheetName val="розница аптекаПЛ"/>
      <sheetName val="СВОД ИМН "/>
      <sheetName val="СК Фармация ИМН"/>
      <sheetName val="перевязочные материалы (2)"/>
      <sheetName val="ИМН одноразовые"/>
      <sheetName val="ИМН "/>
      <sheetName val="Дезсредства (2)"/>
      <sheetName val="КДЛ (2)"/>
      <sheetName val="Геномка (2)"/>
      <sheetName val=" 149 поддержано (2)"/>
      <sheetName val="Канцелярия"/>
      <sheetName val="Хоз.товары"/>
      <sheetName val="электротовары"/>
      <sheetName val="Моющие"/>
      <sheetName val="ГСМ"/>
      <sheetName val="149 типография"/>
      <sheetName val="сантехника"/>
      <sheetName val="автозапчасти"/>
      <sheetName val="запчмедобор"/>
      <sheetName val="Запасные части на прочее оборуд"/>
      <sheetName val="картриджи"/>
      <sheetName val="строительные материалы"/>
      <sheetName val="Хоз. товары прочие ИХЧ"/>
      <sheetName val="прочие ОМТО Химикаты ЦВЛ и Р"/>
      <sheetName val="ОС ИХЧ не поддержано"/>
      <sheetName val="ЛС АПТЕКА"/>
      <sheetName val="СВОД 142"/>
      <sheetName val="СК Фармация"/>
      <sheetName val="перевязочные материалы"/>
      <sheetName val="Инструменты"/>
      <sheetName val="ИМН одноразовые (2)"/>
      <sheetName val="Дезсредства"/>
      <sheetName val="КДЛ"/>
      <sheetName val="Геномка"/>
      <sheetName val="услуги связи 152"/>
      <sheetName val="ком.услуги  151"/>
      <sheetName val="159 сервиска (2)"/>
      <sheetName val="159 Полиграфия"/>
      <sheetName val="услуги 159, 169"/>
      <sheetName val="ИМН"/>
      <sheetName val="ЛС"/>
      <sheetName val="159 сервиска"/>
      <sheetName val="149 для БЗ"/>
      <sheetName val="ГУ  2020-2022 028 101"/>
      <sheetName val="спец 149"/>
      <sheetName val="159 свод"/>
      <sheetName val="спец 169"/>
      <sheetName val="консультанты"/>
      <sheetName val="специализация"/>
      <sheetName val="медуслуги"/>
      <sheetName val="свод налогов"/>
      <sheetName val="эмиссия"/>
      <sheetName val="транспорт"/>
      <sheetName val="радиочастоты"/>
      <sheetName val="имущество"/>
      <sheetName val="111+101 поддержка  2020 "/>
      <sheetName val="ГУ 2020-2022 028 111 "/>
      <sheetName val="111+101 поддержка  2021"/>
      <sheetName val="спец 149 (2)"/>
      <sheetName val="перечень ОС"/>
      <sheetName val="Лист1"/>
      <sheetName val="перечень ОС (2)"/>
      <sheetName val="111+101 поддержка  2020"/>
      <sheetName val=" 149 поддержано"/>
    </sheetNames>
    <sheetDataSet>
      <sheetData sheetId="0" refreshError="1"/>
      <sheetData sheetId="1" refreshError="1"/>
      <sheetData sheetId="2" refreshError="1">
        <row r="28">
          <cell r="L28">
            <v>95538</v>
          </cell>
          <cell r="N28">
            <v>88986.37</v>
          </cell>
          <cell r="O28">
            <v>46686.864999999998</v>
          </cell>
        </row>
        <row r="30">
          <cell r="L30">
            <v>503860.02096000017</v>
          </cell>
          <cell r="N30">
            <v>119461.25740999999</v>
          </cell>
          <cell r="O30">
            <v>308845.95293000003</v>
          </cell>
        </row>
        <row r="31">
          <cell r="L31">
            <v>1023165.977605</v>
          </cell>
          <cell r="N31">
            <v>324921.81441750005</v>
          </cell>
          <cell r="O31">
            <v>926985.40709949995</v>
          </cell>
        </row>
        <row r="33">
          <cell r="L33">
            <v>514022.16881945007</v>
          </cell>
          <cell r="N33">
            <v>24888.695</v>
          </cell>
          <cell r="O33">
            <v>49072.218000000001</v>
          </cell>
        </row>
        <row r="50">
          <cell r="L50">
            <v>29791</v>
          </cell>
          <cell r="N50">
            <v>3513</v>
          </cell>
          <cell r="O50">
            <v>5503</v>
          </cell>
        </row>
        <row r="51">
          <cell r="L51">
            <v>124344</v>
          </cell>
          <cell r="N51">
            <v>15543.000000000002</v>
          </cell>
          <cell r="O51">
            <v>15543.000000000002</v>
          </cell>
        </row>
        <row r="52">
          <cell r="L52">
            <v>88100</v>
          </cell>
          <cell r="N52">
            <v>0</v>
          </cell>
          <cell r="O52">
            <v>7520</v>
          </cell>
        </row>
        <row r="53">
          <cell r="L53">
            <v>11947.3768</v>
          </cell>
          <cell r="N53">
            <v>2220</v>
          </cell>
          <cell r="O53">
            <v>782</v>
          </cell>
        </row>
        <row r="56">
          <cell r="L56">
            <v>885821.74996319984</v>
          </cell>
          <cell r="N56">
            <v>193452.3</v>
          </cell>
          <cell r="O56">
            <v>84983.91</v>
          </cell>
        </row>
        <row r="205">
          <cell r="L205">
            <v>2956900</v>
          </cell>
        </row>
      </sheetData>
      <sheetData sheetId="3" refreshError="1"/>
      <sheetData sheetId="4" refreshError="1">
        <row r="5">
          <cell r="D5">
            <v>129552.88099999999</v>
          </cell>
          <cell r="F5">
            <v>117304.97699999998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кономия 1 полуг. для ФОТ"/>
      <sheetName val="план гз 2020 для сметы12"/>
      <sheetName val="Для ПГЗ на 2020 г."/>
      <sheetName val="Протокол 15  "/>
      <sheetName val="РБ Ком услуги "/>
      <sheetName val="142 Аптека РБ и ПУ"/>
      <sheetName val="Увел РБиПУ-142 имн"/>
      <sheetName val="Умень РБиПУ- 142 имн"/>
      <sheetName val="Уменьшение ВСМП"/>
      <sheetName val="Увеличение ВСМП"/>
      <sheetName val="Уменьшение 17РБ и 7ПЛ"/>
      <sheetName val="СВОД-142 имн"/>
      <sheetName val="увел товары 149-РБ"/>
      <sheetName val="уменьш 149-РБ"/>
      <sheetName val="149-Увел.РБ (Ширма) "/>
      <sheetName val="увел149(мягкий инв.)"/>
      <sheetName val="149-СОМО-РБ"/>
      <sheetName val="увел149-ПУ-(для КТ и МРТ)"/>
      <sheetName val="Увел.149-Автогараж РБ"/>
      <sheetName val="159-увел РБ"/>
      <sheetName val="159-РБиПУ-перевозки"/>
      <sheetName val="159 Перевозка с 5-31 июля"/>
      <sheetName val="РАСЧЕТ К ПЕРЕВ"/>
      <sheetName val="169 рб увел"/>
      <sheetName val="Умен-Сектор Радиац. -159-ПУ "/>
      <sheetName val="Умен. РБ-169"/>
      <sheetName val="Увел.РБ -169"/>
      <sheetName val="169-ПУ-Увел."/>
      <sheetName val="418-ОС (ПУ)"/>
      <sheetName val="418 ОС (РБ)"/>
    </sheetNames>
    <sheetDataSet>
      <sheetData sheetId="0"/>
      <sheetData sheetId="1"/>
      <sheetData sheetId="2"/>
      <sheetData sheetId="3">
        <row r="10">
          <cell r="H10">
            <v>2447.0880000000002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гз 2020 для сметы 7"/>
      <sheetName val="для ПГЗ 2020 пр 7"/>
      <sheetName val="Протокол7"/>
      <sheetName val="142-РБ-ИМН "/>
      <sheetName val="169 -рб "/>
    </sheetNames>
    <sheetDataSet>
      <sheetData sheetId="0"/>
      <sheetData sheetId="1"/>
      <sheetData sheetId="2">
        <row r="10">
          <cell r="H10">
            <v>0</v>
          </cell>
          <cell r="M10">
            <v>0</v>
          </cell>
          <cell r="N10">
            <v>0</v>
          </cell>
        </row>
        <row r="11">
          <cell r="P11">
            <v>2410</v>
          </cell>
        </row>
        <row r="14">
          <cell r="H14">
            <v>7668.415</v>
          </cell>
          <cell r="J14">
            <v>0</v>
          </cell>
          <cell r="P14">
            <v>7668.415</v>
          </cell>
        </row>
        <row r="16">
          <cell r="H16">
            <v>0</v>
          </cell>
        </row>
      </sheetData>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M216"/>
  <sheetViews>
    <sheetView zoomScale="91" zoomScaleNormal="91" zoomScaleSheetLayoutView="89" workbookViewId="0">
      <selection activeCell="J205" sqref="J205"/>
    </sheetView>
  </sheetViews>
  <sheetFormatPr defaultColWidth="18.140625" defaultRowHeight="15.75" x14ac:dyDescent="0.25"/>
  <cols>
    <col min="1" max="1" width="5.42578125" style="749" customWidth="1"/>
    <col min="2" max="2" width="46.42578125" style="754" customWidth="1"/>
    <col min="3" max="3" width="16.42578125" style="749" customWidth="1"/>
    <col min="4" max="4" width="14.7109375" style="749" customWidth="1"/>
    <col min="5" max="5" width="15.140625" style="752" customWidth="1"/>
    <col min="6" max="6" width="15.28515625" style="749" customWidth="1"/>
    <col min="7" max="7" width="15.140625" style="749" customWidth="1"/>
    <col min="8" max="8" width="15.28515625" style="749" customWidth="1"/>
    <col min="9" max="9" width="15.42578125" style="752" customWidth="1"/>
    <col min="10" max="10" width="15" style="753" customWidth="1"/>
    <col min="11" max="12" width="15.140625" style="749" customWidth="1"/>
    <col min="13" max="13" width="124.140625" style="748" customWidth="1"/>
    <col min="14" max="259" width="18.140625" style="754"/>
    <col min="260" max="260" width="8" style="754" customWidth="1"/>
    <col min="261" max="261" width="59.42578125" style="754" customWidth="1"/>
    <col min="262" max="262" width="19" style="754" customWidth="1"/>
    <col min="263" max="264" width="22.42578125" style="754" customWidth="1"/>
    <col min="265" max="266" width="21.85546875" style="754" customWidth="1"/>
    <col min="267" max="267" width="21.5703125" style="754" customWidth="1"/>
    <col min="268" max="268" width="23" style="754" customWidth="1"/>
    <col min="269" max="269" width="20.7109375" style="754" customWidth="1"/>
    <col min="270" max="515" width="18.140625" style="754"/>
    <col min="516" max="516" width="8" style="754" customWidth="1"/>
    <col min="517" max="517" width="59.42578125" style="754" customWidth="1"/>
    <col min="518" max="518" width="19" style="754" customWidth="1"/>
    <col min="519" max="520" width="22.42578125" style="754" customWidth="1"/>
    <col min="521" max="522" width="21.85546875" style="754" customWidth="1"/>
    <col min="523" max="523" width="21.5703125" style="754" customWidth="1"/>
    <col min="524" max="524" width="23" style="754" customWidth="1"/>
    <col min="525" max="525" width="20.7109375" style="754" customWidth="1"/>
    <col min="526" max="771" width="18.140625" style="754"/>
    <col min="772" max="772" width="8" style="754" customWidth="1"/>
    <col min="773" max="773" width="59.42578125" style="754" customWidth="1"/>
    <col min="774" max="774" width="19" style="754" customWidth="1"/>
    <col min="775" max="776" width="22.42578125" style="754" customWidth="1"/>
    <col min="777" max="778" width="21.85546875" style="754" customWidth="1"/>
    <col min="779" max="779" width="21.5703125" style="754" customWidth="1"/>
    <col min="780" max="780" width="23" style="754" customWidth="1"/>
    <col min="781" max="781" width="20.7109375" style="754" customWidth="1"/>
    <col min="782" max="1027" width="18.140625" style="754"/>
    <col min="1028" max="1028" width="8" style="754" customWidth="1"/>
    <col min="1029" max="1029" width="59.42578125" style="754" customWidth="1"/>
    <col min="1030" max="1030" width="19" style="754" customWidth="1"/>
    <col min="1031" max="1032" width="22.42578125" style="754" customWidth="1"/>
    <col min="1033" max="1034" width="21.85546875" style="754" customWidth="1"/>
    <col min="1035" max="1035" width="21.5703125" style="754" customWidth="1"/>
    <col min="1036" max="1036" width="23" style="754" customWidth="1"/>
    <col min="1037" max="1037" width="20.7109375" style="754" customWidth="1"/>
    <col min="1038" max="1283" width="18.140625" style="754"/>
    <col min="1284" max="1284" width="8" style="754" customWidth="1"/>
    <col min="1285" max="1285" width="59.42578125" style="754" customWidth="1"/>
    <col min="1286" max="1286" width="19" style="754" customWidth="1"/>
    <col min="1287" max="1288" width="22.42578125" style="754" customWidth="1"/>
    <col min="1289" max="1290" width="21.85546875" style="754" customWidth="1"/>
    <col min="1291" max="1291" width="21.5703125" style="754" customWidth="1"/>
    <col min="1292" max="1292" width="23" style="754" customWidth="1"/>
    <col min="1293" max="1293" width="20.7109375" style="754" customWidth="1"/>
    <col min="1294" max="1539" width="18.140625" style="754"/>
    <col min="1540" max="1540" width="8" style="754" customWidth="1"/>
    <col min="1541" max="1541" width="59.42578125" style="754" customWidth="1"/>
    <col min="1542" max="1542" width="19" style="754" customWidth="1"/>
    <col min="1543" max="1544" width="22.42578125" style="754" customWidth="1"/>
    <col min="1545" max="1546" width="21.85546875" style="754" customWidth="1"/>
    <col min="1547" max="1547" width="21.5703125" style="754" customWidth="1"/>
    <col min="1548" max="1548" width="23" style="754" customWidth="1"/>
    <col min="1549" max="1549" width="20.7109375" style="754" customWidth="1"/>
    <col min="1550" max="1795" width="18.140625" style="754"/>
    <col min="1796" max="1796" width="8" style="754" customWidth="1"/>
    <col min="1797" max="1797" width="59.42578125" style="754" customWidth="1"/>
    <col min="1798" max="1798" width="19" style="754" customWidth="1"/>
    <col min="1799" max="1800" width="22.42578125" style="754" customWidth="1"/>
    <col min="1801" max="1802" width="21.85546875" style="754" customWidth="1"/>
    <col min="1803" max="1803" width="21.5703125" style="754" customWidth="1"/>
    <col min="1804" max="1804" width="23" style="754" customWidth="1"/>
    <col min="1805" max="1805" width="20.7109375" style="754" customWidth="1"/>
    <col min="1806" max="2051" width="18.140625" style="754"/>
    <col min="2052" max="2052" width="8" style="754" customWidth="1"/>
    <col min="2053" max="2053" width="59.42578125" style="754" customWidth="1"/>
    <col min="2054" max="2054" width="19" style="754" customWidth="1"/>
    <col min="2055" max="2056" width="22.42578125" style="754" customWidth="1"/>
    <col min="2057" max="2058" width="21.85546875" style="754" customWidth="1"/>
    <col min="2059" max="2059" width="21.5703125" style="754" customWidth="1"/>
    <col min="2060" max="2060" width="23" style="754" customWidth="1"/>
    <col min="2061" max="2061" width="20.7109375" style="754" customWidth="1"/>
    <col min="2062" max="2307" width="18.140625" style="754"/>
    <col min="2308" max="2308" width="8" style="754" customWidth="1"/>
    <col min="2309" max="2309" width="59.42578125" style="754" customWidth="1"/>
    <col min="2310" max="2310" width="19" style="754" customWidth="1"/>
    <col min="2311" max="2312" width="22.42578125" style="754" customWidth="1"/>
    <col min="2313" max="2314" width="21.85546875" style="754" customWidth="1"/>
    <col min="2315" max="2315" width="21.5703125" style="754" customWidth="1"/>
    <col min="2316" max="2316" width="23" style="754" customWidth="1"/>
    <col min="2317" max="2317" width="20.7109375" style="754" customWidth="1"/>
    <col min="2318" max="2563" width="18.140625" style="754"/>
    <col min="2564" max="2564" width="8" style="754" customWidth="1"/>
    <col min="2565" max="2565" width="59.42578125" style="754" customWidth="1"/>
    <col min="2566" max="2566" width="19" style="754" customWidth="1"/>
    <col min="2567" max="2568" width="22.42578125" style="754" customWidth="1"/>
    <col min="2569" max="2570" width="21.85546875" style="754" customWidth="1"/>
    <col min="2571" max="2571" width="21.5703125" style="754" customWidth="1"/>
    <col min="2572" max="2572" width="23" style="754" customWidth="1"/>
    <col min="2573" max="2573" width="20.7109375" style="754" customWidth="1"/>
    <col min="2574" max="2819" width="18.140625" style="754"/>
    <col min="2820" max="2820" width="8" style="754" customWidth="1"/>
    <col min="2821" max="2821" width="59.42578125" style="754" customWidth="1"/>
    <col min="2822" max="2822" width="19" style="754" customWidth="1"/>
    <col min="2823" max="2824" width="22.42578125" style="754" customWidth="1"/>
    <col min="2825" max="2826" width="21.85546875" style="754" customWidth="1"/>
    <col min="2827" max="2827" width="21.5703125" style="754" customWidth="1"/>
    <col min="2828" max="2828" width="23" style="754" customWidth="1"/>
    <col min="2829" max="2829" width="20.7109375" style="754" customWidth="1"/>
    <col min="2830" max="3075" width="18.140625" style="754"/>
    <col min="3076" max="3076" width="8" style="754" customWidth="1"/>
    <col min="3077" max="3077" width="59.42578125" style="754" customWidth="1"/>
    <col min="3078" max="3078" width="19" style="754" customWidth="1"/>
    <col min="3079" max="3080" width="22.42578125" style="754" customWidth="1"/>
    <col min="3081" max="3082" width="21.85546875" style="754" customWidth="1"/>
    <col min="3083" max="3083" width="21.5703125" style="754" customWidth="1"/>
    <col min="3084" max="3084" width="23" style="754" customWidth="1"/>
    <col min="3085" max="3085" width="20.7109375" style="754" customWidth="1"/>
    <col min="3086" max="3331" width="18.140625" style="754"/>
    <col min="3332" max="3332" width="8" style="754" customWidth="1"/>
    <col min="3333" max="3333" width="59.42578125" style="754" customWidth="1"/>
    <col min="3334" max="3334" width="19" style="754" customWidth="1"/>
    <col min="3335" max="3336" width="22.42578125" style="754" customWidth="1"/>
    <col min="3337" max="3338" width="21.85546875" style="754" customWidth="1"/>
    <col min="3339" max="3339" width="21.5703125" style="754" customWidth="1"/>
    <col min="3340" max="3340" width="23" style="754" customWidth="1"/>
    <col min="3341" max="3341" width="20.7109375" style="754" customWidth="1"/>
    <col min="3342" max="3587" width="18.140625" style="754"/>
    <col min="3588" max="3588" width="8" style="754" customWidth="1"/>
    <col min="3589" max="3589" width="59.42578125" style="754" customWidth="1"/>
    <col min="3590" max="3590" width="19" style="754" customWidth="1"/>
    <col min="3591" max="3592" width="22.42578125" style="754" customWidth="1"/>
    <col min="3593" max="3594" width="21.85546875" style="754" customWidth="1"/>
    <col min="3595" max="3595" width="21.5703125" style="754" customWidth="1"/>
    <col min="3596" max="3596" width="23" style="754" customWidth="1"/>
    <col min="3597" max="3597" width="20.7109375" style="754" customWidth="1"/>
    <col min="3598" max="3843" width="18.140625" style="754"/>
    <col min="3844" max="3844" width="8" style="754" customWidth="1"/>
    <col min="3845" max="3845" width="59.42578125" style="754" customWidth="1"/>
    <col min="3846" max="3846" width="19" style="754" customWidth="1"/>
    <col min="3847" max="3848" width="22.42578125" style="754" customWidth="1"/>
    <col min="3849" max="3850" width="21.85546875" style="754" customWidth="1"/>
    <col min="3851" max="3851" width="21.5703125" style="754" customWidth="1"/>
    <col min="3852" max="3852" width="23" style="754" customWidth="1"/>
    <col min="3853" max="3853" width="20.7109375" style="754" customWidth="1"/>
    <col min="3854" max="4099" width="18.140625" style="754"/>
    <col min="4100" max="4100" width="8" style="754" customWidth="1"/>
    <col min="4101" max="4101" width="59.42578125" style="754" customWidth="1"/>
    <col min="4102" max="4102" width="19" style="754" customWidth="1"/>
    <col min="4103" max="4104" width="22.42578125" style="754" customWidth="1"/>
    <col min="4105" max="4106" width="21.85546875" style="754" customWidth="1"/>
    <col min="4107" max="4107" width="21.5703125" style="754" customWidth="1"/>
    <col min="4108" max="4108" width="23" style="754" customWidth="1"/>
    <col min="4109" max="4109" width="20.7109375" style="754" customWidth="1"/>
    <col min="4110" max="4355" width="18.140625" style="754"/>
    <col min="4356" max="4356" width="8" style="754" customWidth="1"/>
    <col min="4357" max="4357" width="59.42578125" style="754" customWidth="1"/>
    <col min="4358" max="4358" width="19" style="754" customWidth="1"/>
    <col min="4359" max="4360" width="22.42578125" style="754" customWidth="1"/>
    <col min="4361" max="4362" width="21.85546875" style="754" customWidth="1"/>
    <col min="4363" max="4363" width="21.5703125" style="754" customWidth="1"/>
    <col min="4364" max="4364" width="23" style="754" customWidth="1"/>
    <col min="4365" max="4365" width="20.7109375" style="754" customWidth="1"/>
    <col min="4366" max="4611" width="18.140625" style="754"/>
    <col min="4612" max="4612" width="8" style="754" customWidth="1"/>
    <col min="4613" max="4613" width="59.42578125" style="754" customWidth="1"/>
    <col min="4614" max="4614" width="19" style="754" customWidth="1"/>
    <col min="4615" max="4616" width="22.42578125" style="754" customWidth="1"/>
    <col min="4617" max="4618" width="21.85546875" style="754" customWidth="1"/>
    <col min="4619" max="4619" width="21.5703125" style="754" customWidth="1"/>
    <col min="4620" max="4620" width="23" style="754" customWidth="1"/>
    <col min="4621" max="4621" width="20.7109375" style="754" customWidth="1"/>
    <col min="4622" max="4867" width="18.140625" style="754"/>
    <col min="4868" max="4868" width="8" style="754" customWidth="1"/>
    <col min="4869" max="4869" width="59.42578125" style="754" customWidth="1"/>
    <col min="4870" max="4870" width="19" style="754" customWidth="1"/>
    <col min="4871" max="4872" width="22.42578125" style="754" customWidth="1"/>
    <col min="4873" max="4874" width="21.85546875" style="754" customWidth="1"/>
    <col min="4875" max="4875" width="21.5703125" style="754" customWidth="1"/>
    <col min="4876" max="4876" width="23" style="754" customWidth="1"/>
    <col min="4877" max="4877" width="20.7109375" style="754" customWidth="1"/>
    <col min="4878" max="5123" width="18.140625" style="754"/>
    <col min="5124" max="5124" width="8" style="754" customWidth="1"/>
    <col min="5125" max="5125" width="59.42578125" style="754" customWidth="1"/>
    <col min="5126" max="5126" width="19" style="754" customWidth="1"/>
    <col min="5127" max="5128" width="22.42578125" style="754" customWidth="1"/>
    <col min="5129" max="5130" width="21.85546875" style="754" customWidth="1"/>
    <col min="5131" max="5131" width="21.5703125" style="754" customWidth="1"/>
    <col min="5132" max="5132" width="23" style="754" customWidth="1"/>
    <col min="5133" max="5133" width="20.7109375" style="754" customWidth="1"/>
    <col min="5134" max="5379" width="18.140625" style="754"/>
    <col min="5380" max="5380" width="8" style="754" customWidth="1"/>
    <col min="5381" max="5381" width="59.42578125" style="754" customWidth="1"/>
    <col min="5382" max="5382" width="19" style="754" customWidth="1"/>
    <col min="5383" max="5384" width="22.42578125" style="754" customWidth="1"/>
    <col min="5385" max="5386" width="21.85546875" style="754" customWidth="1"/>
    <col min="5387" max="5387" width="21.5703125" style="754" customWidth="1"/>
    <col min="5388" max="5388" width="23" style="754" customWidth="1"/>
    <col min="5389" max="5389" width="20.7109375" style="754" customWidth="1"/>
    <col min="5390" max="5635" width="18.140625" style="754"/>
    <col min="5636" max="5636" width="8" style="754" customWidth="1"/>
    <col min="5637" max="5637" width="59.42578125" style="754" customWidth="1"/>
    <col min="5638" max="5638" width="19" style="754" customWidth="1"/>
    <col min="5639" max="5640" width="22.42578125" style="754" customWidth="1"/>
    <col min="5641" max="5642" width="21.85546875" style="754" customWidth="1"/>
    <col min="5643" max="5643" width="21.5703125" style="754" customWidth="1"/>
    <col min="5644" max="5644" width="23" style="754" customWidth="1"/>
    <col min="5645" max="5645" width="20.7109375" style="754" customWidth="1"/>
    <col min="5646" max="5891" width="18.140625" style="754"/>
    <col min="5892" max="5892" width="8" style="754" customWidth="1"/>
    <col min="5893" max="5893" width="59.42578125" style="754" customWidth="1"/>
    <col min="5894" max="5894" width="19" style="754" customWidth="1"/>
    <col min="5895" max="5896" width="22.42578125" style="754" customWidth="1"/>
    <col min="5897" max="5898" width="21.85546875" style="754" customWidth="1"/>
    <col min="5899" max="5899" width="21.5703125" style="754" customWidth="1"/>
    <col min="5900" max="5900" width="23" style="754" customWidth="1"/>
    <col min="5901" max="5901" width="20.7109375" style="754" customWidth="1"/>
    <col min="5902" max="6147" width="18.140625" style="754"/>
    <col min="6148" max="6148" width="8" style="754" customWidth="1"/>
    <col min="6149" max="6149" width="59.42578125" style="754" customWidth="1"/>
    <col min="6150" max="6150" width="19" style="754" customWidth="1"/>
    <col min="6151" max="6152" width="22.42578125" style="754" customWidth="1"/>
    <col min="6153" max="6154" width="21.85546875" style="754" customWidth="1"/>
    <col min="6155" max="6155" width="21.5703125" style="754" customWidth="1"/>
    <col min="6156" max="6156" width="23" style="754" customWidth="1"/>
    <col min="6157" max="6157" width="20.7109375" style="754" customWidth="1"/>
    <col min="6158" max="6403" width="18.140625" style="754"/>
    <col min="6404" max="6404" width="8" style="754" customWidth="1"/>
    <col min="6405" max="6405" width="59.42578125" style="754" customWidth="1"/>
    <col min="6406" max="6406" width="19" style="754" customWidth="1"/>
    <col min="6407" max="6408" width="22.42578125" style="754" customWidth="1"/>
    <col min="6409" max="6410" width="21.85546875" style="754" customWidth="1"/>
    <col min="6411" max="6411" width="21.5703125" style="754" customWidth="1"/>
    <col min="6412" max="6412" width="23" style="754" customWidth="1"/>
    <col min="6413" max="6413" width="20.7109375" style="754" customWidth="1"/>
    <col min="6414" max="6659" width="18.140625" style="754"/>
    <col min="6660" max="6660" width="8" style="754" customWidth="1"/>
    <col min="6661" max="6661" width="59.42578125" style="754" customWidth="1"/>
    <col min="6662" max="6662" width="19" style="754" customWidth="1"/>
    <col min="6663" max="6664" width="22.42578125" style="754" customWidth="1"/>
    <col min="6665" max="6666" width="21.85546875" style="754" customWidth="1"/>
    <col min="6667" max="6667" width="21.5703125" style="754" customWidth="1"/>
    <col min="6668" max="6668" width="23" style="754" customWidth="1"/>
    <col min="6669" max="6669" width="20.7109375" style="754" customWidth="1"/>
    <col min="6670" max="6915" width="18.140625" style="754"/>
    <col min="6916" max="6916" width="8" style="754" customWidth="1"/>
    <col min="6917" max="6917" width="59.42578125" style="754" customWidth="1"/>
    <col min="6918" max="6918" width="19" style="754" customWidth="1"/>
    <col min="6919" max="6920" width="22.42578125" style="754" customWidth="1"/>
    <col min="6921" max="6922" width="21.85546875" style="754" customWidth="1"/>
    <col min="6923" max="6923" width="21.5703125" style="754" customWidth="1"/>
    <col min="6924" max="6924" width="23" style="754" customWidth="1"/>
    <col min="6925" max="6925" width="20.7109375" style="754" customWidth="1"/>
    <col min="6926" max="7171" width="18.140625" style="754"/>
    <col min="7172" max="7172" width="8" style="754" customWidth="1"/>
    <col min="7173" max="7173" width="59.42578125" style="754" customWidth="1"/>
    <col min="7174" max="7174" width="19" style="754" customWidth="1"/>
    <col min="7175" max="7176" width="22.42578125" style="754" customWidth="1"/>
    <col min="7177" max="7178" width="21.85546875" style="754" customWidth="1"/>
    <col min="7179" max="7179" width="21.5703125" style="754" customWidth="1"/>
    <col min="7180" max="7180" width="23" style="754" customWidth="1"/>
    <col min="7181" max="7181" width="20.7109375" style="754" customWidth="1"/>
    <col min="7182" max="7427" width="18.140625" style="754"/>
    <col min="7428" max="7428" width="8" style="754" customWidth="1"/>
    <col min="7429" max="7429" width="59.42578125" style="754" customWidth="1"/>
    <col min="7430" max="7430" width="19" style="754" customWidth="1"/>
    <col min="7431" max="7432" width="22.42578125" style="754" customWidth="1"/>
    <col min="7433" max="7434" width="21.85546875" style="754" customWidth="1"/>
    <col min="7435" max="7435" width="21.5703125" style="754" customWidth="1"/>
    <col min="7436" max="7436" width="23" style="754" customWidth="1"/>
    <col min="7437" max="7437" width="20.7109375" style="754" customWidth="1"/>
    <col min="7438" max="7683" width="18.140625" style="754"/>
    <col min="7684" max="7684" width="8" style="754" customWidth="1"/>
    <col min="7685" max="7685" width="59.42578125" style="754" customWidth="1"/>
    <col min="7686" max="7686" width="19" style="754" customWidth="1"/>
    <col min="7687" max="7688" width="22.42578125" style="754" customWidth="1"/>
    <col min="7689" max="7690" width="21.85546875" style="754" customWidth="1"/>
    <col min="7691" max="7691" width="21.5703125" style="754" customWidth="1"/>
    <col min="7692" max="7692" width="23" style="754" customWidth="1"/>
    <col min="7693" max="7693" width="20.7109375" style="754" customWidth="1"/>
    <col min="7694" max="7939" width="18.140625" style="754"/>
    <col min="7940" max="7940" width="8" style="754" customWidth="1"/>
    <col min="7941" max="7941" width="59.42578125" style="754" customWidth="1"/>
    <col min="7942" max="7942" width="19" style="754" customWidth="1"/>
    <col min="7943" max="7944" width="22.42578125" style="754" customWidth="1"/>
    <col min="7945" max="7946" width="21.85546875" style="754" customWidth="1"/>
    <col min="7947" max="7947" width="21.5703125" style="754" customWidth="1"/>
    <col min="7948" max="7948" width="23" style="754" customWidth="1"/>
    <col min="7949" max="7949" width="20.7109375" style="754" customWidth="1"/>
    <col min="7950" max="8195" width="18.140625" style="754"/>
    <col min="8196" max="8196" width="8" style="754" customWidth="1"/>
    <col min="8197" max="8197" width="59.42578125" style="754" customWidth="1"/>
    <col min="8198" max="8198" width="19" style="754" customWidth="1"/>
    <col min="8199" max="8200" width="22.42578125" style="754" customWidth="1"/>
    <col min="8201" max="8202" width="21.85546875" style="754" customWidth="1"/>
    <col min="8203" max="8203" width="21.5703125" style="754" customWidth="1"/>
    <col min="8204" max="8204" width="23" style="754" customWidth="1"/>
    <col min="8205" max="8205" width="20.7109375" style="754" customWidth="1"/>
    <col min="8206" max="8451" width="18.140625" style="754"/>
    <col min="8452" max="8452" width="8" style="754" customWidth="1"/>
    <col min="8453" max="8453" width="59.42578125" style="754" customWidth="1"/>
    <col min="8454" max="8454" width="19" style="754" customWidth="1"/>
    <col min="8455" max="8456" width="22.42578125" style="754" customWidth="1"/>
    <col min="8457" max="8458" width="21.85546875" style="754" customWidth="1"/>
    <col min="8459" max="8459" width="21.5703125" style="754" customWidth="1"/>
    <col min="8460" max="8460" width="23" style="754" customWidth="1"/>
    <col min="8461" max="8461" width="20.7109375" style="754" customWidth="1"/>
    <col min="8462" max="8707" width="18.140625" style="754"/>
    <col min="8708" max="8708" width="8" style="754" customWidth="1"/>
    <col min="8709" max="8709" width="59.42578125" style="754" customWidth="1"/>
    <col min="8710" max="8710" width="19" style="754" customWidth="1"/>
    <col min="8711" max="8712" width="22.42578125" style="754" customWidth="1"/>
    <col min="8713" max="8714" width="21.85546875" style="754" customWidth="1"/>
    <col min="8715" max="8715" width="21.5703125" style="754" customWidth="1"/>
    <col min="8716" max="8716" width="23" style="754" customWidth="1"/>
    <col min="8717" max="8717" width="20.7109375" style="754" customWidth="1"/>
    <col min="8718" max="8963" width="18.140625" style="754"/>
    <col min="8964" max="8964" width="8" style="754" customWidth="1"/>
    <col min="8965" max="8965" width="59.42578125" style="754" customWidth="1"/>
    <col min="8966" max="8966" width="19" style="754" customWidth="1"/>
    <col min="8967" max="8968" width="22.42578125" style="754" customWidth="1"/>
    <col min="8969" max="8970" width="21.85546875" style="754" customWidth="1"/>
    <col min="8971" max="8971" width="21.5703125" style="754" customWidth="1"/>
    <col min="8972" max="8972" width="23" style="754" customWidth="1"/>
    <col min="8973" max="8973" width="20.7109375" style="754" customWidth="1"/>
    <col min="8974" max="9219" width="18.140625" style="754"/>
    <col min="9220" max="9220" width="8" style="754" customWidth="1"/>
    <col min="9221" max="9221" width="59.42578125" style="754" customWidth="1"/>
    <col min="9222" max="9222" width="19" style="754" customWidth="1"/>
    <col min="9223" max="9224" width="22.42578125" style="754" customWidth="1"/>
    <col min="9225" max="9226" width="21.85546875" style="754" customWidth="1"/>
    <col min="9227" max="9227" width="21.5703125" style="754" customWidth="1"/>
    <col min="9228" max="9228" width="23" style="754" customWidth="1"/>
    <col min="9229" max="9229" width="20.7109375" style="754" customWidth="1"/>
    <col min="9230" max="9475" width="18.140625" style="754"/>
    <col min="9476" max="9476" width="8" style="754" customWidth="1"/>
    <col min="9477" max="9477" width="59.42578125" style="754" customWidth="1"/>
    <col min="9478" max="9478" width="19" style="754" customWidth="1"/>
    <col min="9479" max="9480" width="22.42578125" style="754" customWidth="1"/>
    <col min="9481" max="9482" width="21.85546875" style="754" customWidth="1"/>
    <col min="9483" max="9483" width="21.5703125" style="754" customWidth="1"/>
    <col min="9484" max="9484" width="23" style="754" customWidth="1"/>
    <col min="9485" max="9485" width="20.7109375" style="754" customWidth="1"/>
    <col min="9486" max="9731" width="18.140625" style="754"/>
    <col min="9732" max="9732" width="8" style="754" customWidth="1"/>
    <col min="9733" max="9733" width="59.42578125" style="754" customWidth="1"/>
    <col min="9734" max="9734" width="19" style="754" customWidth="1"/>
    <col min="9735" max="9736" width="22.42578125" style="754" customWidth="1"/>
    <col min="9737" max="9738" width="21.85546875" style="754" customWidth="1"/>
    <col min="9739" max="9739" width="21.5703125" style="754" customWidth="1"/>
    <col min="9740" max="9740" width="23" style="754" customWidth="1"/>
    <col min="9741" max="9741" width="20.7109375" style="754" customWidth="1"/>
    <col min="9742" max="9987" width="18.140625" style="754"/>
    <col min="9988" max="9988" width="8" style="754" customWidth="1"/>
    <col min="9989" max="9989" width="59.42578125" style="754" customWidth="1"/>
    <col min="9990" max="9990" width="19" style="754" customWidth="1"/>
    <col min="9991" max="9992" width="22.42578125" style="754" customWidth="1"/>
    <col min="9993" max="9994" width="21.85546875" style="754" customWidth="1"/>
    <col min="9995" max="9995" width="21.5703125" style="754" customWidth="1"/>
    <col min="9996" max="9996" width="23" style="754" customWidth="1"/>
    <col min="9997" max="9997" width="20.7109375" style="754" customWidth="1"/>
    <col min="9998" max="10243" width="18.140625" style="754"/>
    <col min="10244" max="10244" width="8" style="754" customWidth="1"/>
    <col min="10245" max="10245" width="59.42578125" style="754" customWidth="1"/>
    <col min="10246" max="10246" width="19" style="754" customWidth="1"/>
    <col min="10247" max="10248" width="22.42578125" style="754" customWidth="1"/>
    <col min="10249" max="10250" width="21.85546875" style="754" customWidth="1"/>
    <col min="10251" max="10251" width="21.5703125" style="754" customWidth="1"/>
    <col min="10252" max="10252" width="23" style="754" customWidth="1"/>
    <col min="10253" max="10253" width="20.7109375" style="754" customWidth="1"/>
    <col min="10254" max="10499" width="18.140625" style="754"/>
    <col min="10500" max="10500" width="8" style="754" customWidth="1"/>
    <col min="10501" max="10501" width="59.42578125" style="754" customWidth="1"/>
    <col min="10502" max="10502" width="19" style="754" customWidth="1"/>
    <col min="10503" max="10504" width="22.42578125" style="754" customWidth="1"/>
    <col min="10505" max="10506" width="21.85546875" style="754" customWidth="1"/>
    <col min="10507" max="10507" width="21.5703125" style="754" customWidth="1"/>
    <col min="10508" max="10508" width="23" style="754" customWidth="1"/>
    <col min="10509" max="10509" width="20.7109375" style="754" customWidth="1"/>
    <col min="10510" max="10755" width="18.140625" style="754"/>
    <col min="10756" max="10756" width="8" style="754" customWidth="1"/>
    <col min="10757" max="10757" width="59.42578125" style="754" customWidth="1"/>
    <col min="10758" max="10758" width="19" style="754" customWidth="1"/>
    <col min="10759" max="10760" width="22.42578125" style="754" customWidth="1"/>
    <col min="10761" max="10762" width="21.85546875" style="754" customWidth="1"/>
    <col min="10763" max="10763" width="21.5703125" style="754" customWidth="1"/>
    <col min="10764" max="10764" width="23" style="754" customWidth="1"/>
    <col min="10765" max="10765" width="20.7109375" style="754" customWidth="1"/>
    <col min="10766" max="11011" width="18.140625" style="754"/>
    <col min="11012" max="11012" width="8" style="754" customWidth="1"/>
    <col min="11013" max="11013" width="59.42578125" style="754" customWidth="1"/>
    <col min="11014" max="11014" width="19" style="754" customWidth="1"/>
    <col min="11015" max="11016" width="22.42578125" style="754" customWidth="1"/>
    <col min="11017" max="11018" width="21.85546875" style="754" customWidth="1"/>
    <col min="11019" max="11019" width="21.5703125" style="754" customWidth="1"/>
    <col min="11020" max="11020" width="23" style="754" customWidth="1"/>
    <col min="11021" max="11021" width="20.7109375" style="754" customWidth="1"/>
    <col min="11022" max="11267" width="18.140625" style="754"/>
    <col min="11268" max="11268" width="8" style="754" customWidth="1"/>
    <col min="11269" max="11269" width="59.42578125" style="754" customWidth="1"/>
    <col min="11270" max="11270" width="19" style="754" customWidth="1"/>
    <col min="11271" max="11272" width="22.42578125" style="754" customWidth="1"/>
    <col min="11273" max="11274" width="21.85546875" style="754" customWidth="1"/>
    <col min="11275" max="11275" width="21.5703125" style="754" customWidth="1"/>
    <col min="11276" max="11276" width="23" style="754" customWidth="1"/>
    <col min="11277" max="11277" width="20.7109375" style="754" customWidth="1"/>
    <col min="11278" max="11523" width="18.140625" style="754"/>
    <col min="11524" max="11524" width="8" style="754" customWidth="1"/>
    <col min="11525" max="11525" width="59.42578125" style="754" customWidth="1"/>
    <col min="11526" max="11526" width="19" style="754" customWidth="1"/>
    <col min="11527" max="11528" width="22.42578125" style="754" customWidth="1"/>
    <col min="11529" max="11530" width="21.85546875" style="754" customWidth="1"/>
    <col min="11531" max="11531" width="21.5703125" style="754" customWidth="1"/>
    <col min="11532" max="11532" width="23" style="754" customWidth="1"/>
    <col min="11533" max="11533" width="20.7109375" style="754" customWidth="1"/>
    <col min="11534" max="11779" width="18.140625" style="754"/>
    <col min="11780" max="11780" width="8" style="754" customWidth="1"/>
    <col min="11781" max="11781" width="59.42578125" style="754" customWidth="1"/>
    <col min="11782" max="11782" width="19" style="754" customWidth="1"/>
    <col min="11783" max="11784" width="22.42578125" style="754" customWidth="1"/>
    <col min="11785" max="11786" width="21.85546875" style="754" customWidth="1"/>
    <col min="11787" max="11787" width="21.5703125" style="754" customWidth="1"/>
    <col min="11788" max="11788" width="23" style="754" customWidth="1"/>
    <col min="11789" max="11789" width="20.7109375" style="754" customWidth="1"/>
    <col min="11790" max="12035" width="18.140625" style="754"/>
    <col min="12036" max="12036" width="8" style="754" customWidth="1"/>
    <col min="12037" max="12037" width="59.42578125" style="754" customWidth="1"/>
    <col min="12038" max="12038" width="19" style="754" customWidth="1"/>
    <col min="12039" max="12040" width="22.42578125" style="754" customWidth="1"/>
    <col min="12041" max="12042" width="21.85546875" style="754" customWidth="1"/>
    <col min="12043" max="12043" width="21.5703125" style="754" customWidth="1"/>
    <col min="12044" max="12044" width="23" style="754" customWidth="1"/>
    <col min="12045" max="12045" width="20.7109375" style="754" customWidth="1"/>
    <col min="12046" max="12291" width="18.140625" style="754"/>
    <col min="12292" max="12292" width="8" style="754" customWidth="1"/>
    <col min="12293" max="12293" width="59.42578125" style="754" customWidth="1"/>
    <col min="12294" max="12294" width="19" style="754" customWidth="1"/>
    <col min="12295" max="12296" width="22.42578125" style="754" customWidth="1"/>
    <col min="12297" max="12298" width="21.85546875" style="754" customWidth="1"/>
    <col min="12299" max="12299" width="21.5703125" style="754" customWidth="1"/>
    <col min="12300" max="12300" width="23" style="754" customWidth="1"/>
    <col min="12301" max="12301" width="20.7109375" style="754" customWidth="1"/>
    <col min="12302" max="12547" width="18.140625" style="754"/>
    <col min="12548" max="12548" width="8" style="754" customWidth="1"/>
    <col min="12549" max="12549" width="59.42578125" style="754" customWidth="1"/>
    <col min="12550" max="12550" width="19" style="754" customWidth="1"/>
    <col min="12551" max="12552" width="22.42578125" style="754" customWidth="1"/>
    <col min="12553" max="12554" width="21.85546875" style="754" customWidth="1"/>
    <col min="12555" max="12555" width="21.5703125" style="754" customWidth="1"/>
    <col min="12556" max="12556" width="23" style="754" customWidth="1"/>
    <col min="12557" max="12557" width="20.7109375" style="754" customWidth="1"/>
    <col min="12558" max="12803" width="18.140625" style="754"/>
    <col min="12804" max="12804" width="8" style="754" customWidth="1"/>
    <col min="12805" max="12805" width="59.42578125" style="754" customWidth="1"/>
    <col min="12806" max="12806" width="19" style="754" customWidth="1"/>
    <col min="12807" max="12808" width="22.42578125" style="754" customWidth="1"/>
    <col min="12809" max="12810" width="21.85546875" style="754" customWidth="1"/>
    <col min="12811" max="12811" width="21.5703125" style="754" customWidth="1"/>
    <col min="12812" max="12812" width="23" style="754" customWidth="1"/>
    <col min="12813" max="12813" width="20.7109375" style="754" customWidth="1"/>
    <col min="12814" max="13059" width="18.140625" style="754"/>
    <col min="13060" max="13060" width="8" style="754" customWidth="1"/>
    <col min="13061" max="13061" width="59.42578125" style="754" customWidth="1"/>
    <col min="13062" max="13062" width="19" style="754" customWidth="1"/>
    <col min="13063" max="13064" width="22.42578125" style="754" customWidth="1"/>
    <col min="13065" max="13066" width="21.85546875" style="754" customWidth="1"/>
    <col min="13067" max="13067" width="21.5703125" style="754" customWidth="1"/>
    <col min="13068" max="13068" width="23" style="754" customWidth="1"/>
    <col min="13069" max="13069" width="20.7109375" style="754" customWidth="1"/>
    <col min="13070" max="13315" width="18.140625" style="754"/>
    <col min="13316" max="13316" width="8" style="754" customWidth="1"/>
    <col min="13317" max="13317" width="59.42578125" style="754" customWidth="1"/>
    <col min="13318" max="13318" width="19" style="754" customWidth="1"/>
    <col min="13319" max="13320" width="22.42578125" style="754" customWidth="1"/>
    <col min="13321" max="13322" width="21.85546875" style="754" customWidth="1"/>
    <col min="13323" max="13323" width="21.5703125" style="754" customWidth="1"/>
    <col min="13324" max="13324" width="23" style="754" customWidth="1"/>
    <col min="13325" max="13325" width="20.7109375" style="754" customWidth="1"/>
    <col min="13326" max="13571" width="18.140625" style="754"/>
    <col min="13572" max="13572" width="8" style="754" customWidth="1"/>
    <col min="13573" max="13573" width="59.42578125" style="754" customWidth="1"/>
    <col min="13574" max="13574" width="19" style="754" customWidth="1"/>
    <col min="13575" max="13576" width="22.42578125" style="754" customWidth="1"/>
    <col min="13577" max="13578" width="21.85546875" style="754" customWidth="1"/>
    <col min="13579" max="13579" width="21.5703125" style="754" customWidth="1"/>
    <col min="13580" max="13580" width="23" style="754" customWidth="1"/>
    <col min="13581" max="13581" width="20.7109375" style="754" customWidth="1"/>
    <col min="13582" max="13827" width="18.140625" style="754"/>
    <col min="13828" max="13828" width="8" style="754" customWidth="1"/>
    <col min="13829" max="13829" width="59.42578125" style="754" customWidth="1"/>
    <col min="13830" max="13830" width="19" style="754" customWidth="1"/>
    <col min="13831" max="13832" width="22.42578125" style="754" customWidth="1"/>
    <col min="13833" max="13834" width="21.85546875" style="754" customWidth="1"/>
    <col min="13835" max="13835" width="21.5703125" style="754" customWidth="1"/>
    <col min="13836" max="13836" width="23" style="754" customWidth="1"/>
    <col min="13837" max="13837" width="20.7109375" style="754" customWidth="1"/>
    <col min="13838" max="14083" width="18.140625" style="754"/>
    <col min="14084" max="14084" width="8" style="754" customWidth="1"/>
    <col min="14085" max="14085" width="59.42578125" style="754" customWidth="1"/>
    <col min="14086" max="14086" width="19" style="754" customWidth="1"/>
    <col min="14087" max="14088" width="22.42578125" style="754" customWidth="1"/>
    <col min="14089" max="14090" width="21.85546875" style="754" customWidth="1"/>
    <col min="14091" max="14091" width="21.5703125" style="754" customWidth="1"/>
    <col min="14092" max="14092" width="23" style="754" customWidth="1"/>
    <col min="14093" max="14093" width="20.7109375" style="754" customWidth="1"/>
    <col min="14094" max="14339" width="18.140625" style="754"/>
    <col min="14340" max="14340" width="8" style="754" customWidth="1"/>
    <col min="14341" max="14341" width="59.42578125" style="754" customWidth="1"/>
    <col min="14342" max="14342" width="19" style="754" customWidth="1"/>
    <col min="14343" max="14344" width="22.42578125" style="754" customWidth="1"/>
    <col min="14345" max="14346" width="21.85546875" style="754" customWidth="1"/>
    <col min="14347" max="14347" width="21.5703125" style="754" customWidth="1"/>
    <col min="14348" max="14348" width="23" style="754" customWidth="1"/>
    <col min="14349" max="14349" width="20.7109375" style="754" customWidth="1"/>
    <col min="14350" max="14595" width="18.140625" style="754"/>
    <col min="14596" max="14596" width="8" style="754" customWidth="1"/>
    <col min="14597" max="14597" width="59.42578125" style="754" customWidth="1"/>
    <col min="14598" max="14598" width="19" style="754" customWidth="1"/>
    <col min="14599" max="14600" width="22.42578125" style="754" customWidth="1"/>
    <col min="14601" max="14602" width="21.85546875" style="754" customWidth="1"/>
    <col min="14603" max="14603" width="21.5703125" style="754" customWidth="1"/>
    <col min="14604" max="14604" width="23" style="754" customWidth="1"/>
    <col min="14605" max="14605" width="20.7109375" style="754" customWidth="1"/>
    <col min="14606" max="14851" width="18.140625" style="754"/>
    <col min="14852" max="14852" width="8" style="754" customWidth="1"/>
    <col min="14853" max="14853" width="59.42578125" style="754" customWidth="1"/>
    <col min="14854" max="14854" width="19" style="754" customWidth="1"/>
    <col min="14855" max="14856" width="22.42578125" style="754" customWidth="1"/>
    <col min="14857" max="14858" width="21.85546875" style="754" customWidth="1"/>
    <col min="14859" max="14859" width="21.5703125" style="754" customWidth="1"/>
    <col min="14860" max="14860" width="23" style="754" customWidth="1"/>
    <col min="14861" max="14861" width="20.7109375" style="754" customWidth="1"/>
    <col min="14862" max="15107" width="18.140625" style="754"/>
    <col min="15108" max="15108" width="8" style="754" customWidth="1"/>
    <col min="15109" max="15109" width="59.42578125" style="754" customWidth="1"/>
    <col min="15110" max="15110" width="19" style="754" customWidth="1"/>
    <col min="15111" max="15112" width="22.42578125" style="754" customWidth="1"/>
    <col min="15113" max="15114" width="21.85546875" style="754" customWidth="1"/>
    <col min="15115" max="15115" width="21.5703125" style="754" customWidth="1"/>
    <col min="15116" max="15116" width="23" style="754" customWidth="1"/>
    <col min="15117" max="15117" width="20.7109375" style="754" customWidth="1"/>
    <col min="15118" max="15363" width="18.140625" style="754"/>
    <col min="15364" max="15364" width="8" style="754" customWidth="1"/>
    <col min="15365" max="15365" width="59.42578125" style="754" customWidth="1"/>
    <col min="15366" max="15366" width="19" style="754" customWidth="1"/>
    <col min="15367" max="15368" width="22.42578125" style="754" customWidth="1"/>
    <col min="15369" max="15370" width="21.85546875" style="754" customWidth="1"/>
    <col min="15371" max="15371" width="21.5703125" style="754" customWidth="1"/>
    <col min="15372" max="15372" width="23" style="754" customWidth="1"/>
    <col min="15373" max="15373" width="20.7109375" style="754" customWidth="1"/>
    <col min="15374" max="15619" width="18.140625" style="754"/>
    <col min="15620" max="15620" width="8" style="754" customWidth="1"/>
    <col min="15621" max="15621" width="59.42578125" style="754" customWidth="1"/>
    <col min="15622" max="15622" width="19" style="754" customWidth="1"/>
    <col min="15623" max="15624" width="22.42578125" style="754" customWidth="1"/>
    <col min="15625" max="15626" width="21.85546875" style="754" customWidth="1"/>
    <col min="15627" max="15627" width="21.5703125" style="754" customWidth="1"/>
    <col min="15628" max="15628" width="23" style="754" customWidth="1"/>
    <col min="15629" max="15629" width="20.7109375" style="754" customWidth="1"/>
    <col min="15630" max="15875" width="18.140625" style="754"/>
    <col min="15876" max="15876" width="8" style="754" customWidth="1"/>
    <col min="15877" max="15877" width="59.42578125" style="754" customWidth="1"/>
    <col min="15878" max="15878" width="19" style="754" customWidth="1"/>
    <col min="15879" max="15880" width="22.42578125" style="754" customWidth="1"/>
    <col min="15881" max="15882" width="21.85546875" style="754" customWidth="1"/>
    <col min="15883" max="15883" width="21.5703125" style="754" customWidth="1"/>
    <col min="15884" max="15884" width="23" style="754" customWidth="1"/>
    <col min="15885" max="15885" width="20.7109375" style="754" customWidth="1"/>
    <col min="15886" max="16131" width="18.140625" style="754"/>
    <col min="16132" max="16132" width="8" style="754" customWidth="1"/>
    <col min="16133" max="16133" width="59.42578125" style="754" customWidth="1"/>
    <col min="16134" max="16134" width="19" style="754" customWidth="1"/>
    <col min="16135" max="16136" width="22.42578125" style="754" customWidth="1"/>
    <col min="16137" max="16138" width="21.85546875" style="754" customWidth="1"/>
    <col min="16139" max="16139" width="21.5703125" style="754" customWidth="1"/>
    <col min="16140" max="16140" width="23" style="754" customWidth="1"/>
    <col min="16141" max="16141" width="20.7109375" style="754" customWidth="1"/>
    <col min="16142" max="16384" width="18.140625" style="754"/>
  </cols>
  <sheetData>
    <row r="1" spans="1:12" ht="21.75" customHeight="1" x14ac:dyDescent="0.3">
      <c r="A1" s="861" t="s">
        <v>608</v>
      </c>
      <c r="B1" s="861"/>
      <c r="C1" s="861"/>
      <c r="D1" s="861"/>
      <c r="E1" s="861"/>
      <c r="F1" s="861"/>
      <c r="G1" s="861"/>
      <c r="H1" s="861"/>
      <c r="I1" s="861"/>
      <c r="J1" s="746"/>
      <c r="K1" s="747"/>
      <c r="L1" s="747"/>
    </row>
    <row r="2" spans="1:12" ht="15.75" customHeight="1" x14ac:dyDescent="0.25">
      <c r="B2" s="750"/>
      <c r="C2" s="751"/>
    </row>
    <row r="3" spans="1:12" ht="11.25" customHeight="1" x14ac:dyDescent="0.25">
      <c r="I3" s="752" t="s">
        <v>609</v>
      </c>
    </row>
    <row r="4" spans="1:12" ht="11.25" hidden="1" customHeight="1" x14ac:dyDescent="0.25"/>
    <row r="5" spans="1:12" ht="11.25" hidden="1" customHeight="1" x14ac:dyDescent="0.25"/>
    <row r="6" spans="1:12" ht="11.25" hidden="1" customHeight="1" x14ac:dyDescent="0.25"/>
    <row r="7" spans="1:12" ht="11.25" hidden="1" customHeight="1" x14ac:dyDescent="0.25"/>
    <row r="8" spans="1:12" ht="11.25" hidden="1" customHeight="1" x14ac:dyDescent="0.25"/>
    <row r="9" spans="1:12" ht="11.25" hidden="1" customHeight="1" x14ac:dyDescent="0.25"/>
    <row r="10" spans="1:12" ht="11.25" hidden="1" customHeight="1" x14ac:dyDescent="0.25"/>
    <row r="11" spans="1:12" ht="11.25" hidden="1" customHeight="1" x14ac:dyDescent="0.25"/>
    <row r="12" spans="1:12" ht="11.25" hidden="1" customHeight="1" x14ac:dyDescent="0.25"/>
    <row r="13" spans="1:12" ht="11.25" hidden="1" customHeight="1" x14ac:dyDescent="0.25"/>
    <row r="14" spans="1:12" ht="11.25" hidden="1" customHeight="1" x14ac:dyDescent="0.25"/>
    <row r="15" spans="1:12" ht="11.25" hidden="1" customHeight="1" x14ac:dyDescent="0.25"/>
    <row r="16" spans="1:12" ht="11.25" hidden="1" customHeight="1" x14ac:dyDescent="0.25"/>
    <row r="17" ht="11.25" hidden="1" customHeight="1" x14ac:dyDescent="0.25"/>
    <row r="18" ht="11.25" hidden="1" customHeight="1" x14ac:dyDescent="0.25"/>
    <row r="19" ht="11.25" hidden="1" customHeight="1" x14ac:dyDescent="0.25"/>
    <row r="20" ht="11.25" hidden="1" customHeight="1" x14ac:dyDescent="0.25"/>
    <row r="21" ht="11.25" hidden="1" customHeight="1" x14ac:dyDescent="0.25"/>
    <row r="22" ht="11.25" hidden="1" customHeight="1" x14ac:dyDescent="0.25"/>
    <row r="23" ht="11.25" hidden="1" customHeight="1" x14ac:dyDescent="0.25"/>
    <row r="24" ht="11.25" hidden="1" customHeight="1" x14ac:dyDescent="0.25"/>
    <row r="25" ht="11.25" hidden="1" customHeight="1" x14ac:dyDescent="0.25"/>
    <row r="26" ht="11.25" hidden="1" customHeight="1" x14ac:dyDescent="0.25"/>
    <row r="27" ht="11.25" hidden="1" customHeight="1" x14ac:dyDescent="0.25"/>
    <row r="28" ht="11.25" hidden="1" customHeight="1" x14ac:dyDescent="0.25"/>
    <row r="29" ht="11.25" hidden="1" customHeight="1" x14ac:dyDescent="0.25"/>
    <row r="30" ht="11.25" hidden="1" customHeight="1" x14ac:dyDescent="0.25"/>
    <row r="31" ht="11.25" hidden="1" customHeight="1" x14ac:dyDescent="0.25"/>
    <row r="32" ht="11.25" hidden="1" customHeight="1" x14ac:dyDescent="0.25"/>
    <row r="33" ht="11.25" hidden="1" customHeight="1" x14ac:dyDescent="0.25"/>
    <row r="34" ht="11.25" hidden="1" customHeight="1" x14ac:dyDescent="0.25"/>
    <row r="35" ht="11.25" hidden="1" customHeight="1" x14ac:dyDescent="0.25"/>
    <row r="36" ht="11.25" hidden="1" customHeight="1" x14ac:dyDescent="0.25"/>
    <row r="37" ht="11.25" hidden="1" customHeight="1" x14ac:dyDescent="0.25"/>
    <row r="38" ht="11.25" hidden="1" customHeight="1" x14ac:dyDescent="0.25"/>
    <row r="39" ht="11.25" hidden="1" customHeight="1" x14ac:dyDescent="0.25"/>
    <row r="40" ht="11.25" hidden="1" customHeight="1" x14ac:dyDescent="0.25"/>
    <row r="41" ht="11.25" hidden="1" customHeight="1" x14ac:dyDescent="0.25"/>
    <row r="42" ht="11.25" hidden="1" customHeight="1" x14ac:dyDescent="0.25"/>
    <row r="43" ht="11.25" hidden="1" customHeight="1" x14ac:dyDescent="0.25"/>
    <row r="44" ht="11.25" hidden="1" customHeight="1" x14ac:dyDescent="0.25"/>
    <row r="45" ht="11.25" hidden="1" customHeight="1" x14ac:dyDescent="0.25"/>
    <row r="46" ht="11.25" hidden="1" customHeight="1" x14ac:dyDescent="0.25"/>
    <row r="47" ht="11.25" hidden="1" customHeight="1" x14ac:dyDescent="0.25"/>
    <row r="48" ht="11.25" hidden="1" customHeight="1" x14ac:dyDescent="0.25"/>
    <row r="49" ht="11.25" hidden="1" customHeight="1" x14ac:dyDescent="0.25"/>
    <row r="50" ht="11.25" hidden="1" customHeight="1" x14ac:dyDescent="0.25"/>
    <row r="51" ht="11.25" hidden="1" customHeight="1" x14ac:dyDescent="0.25"/>
    <row r="52" ht="11.25" hidden="1" customHeight="1" x14ac:dyDescent="0.25"/>
    <row r="53" ht="11.25" hidden="1" customHeight="1" x14ac:dyDescent="0.25"/>
    <row r="54" ht="11.25" hidden="1" customHeight="1" x14ac:dyDescent="0.25"/>
    <row r="55" ht="11.25" hidden="1" customHeight="1" x14ac:dyDescent="0.25"/>
    <row r="56" ht="11.25" hidden="1" customHeight="1" x14ac:dyDescent="0.25"/>
    <row r="57" ht="11.25" hidden="1" customHeight="1" x14ac:dyDescent="0.25"/>
    <row r="58" ht="11.25" hidden="1" customHeight="1" x14ac:dyDescent="0.25"/>
    <row r="59" ht="11.25" hidden="1" customHeight="1" x14ac:dyDescent="0.25"/>
    <row r="60" ht="11.25" hidden="1" customHeight="1" x14ac:dyDescent="0.25"/>
    <row r="61" ht="11.25" hidden="1" customHeight="1" x14ac:dyDescent="0.25"/>
    <row r="62" ht="11.25" hidden="1" customHeight="1" x14ac:dyDescent="0.25"/>
    <row r="63" ht="11.25" hidden="1" customHeight="1" x14ac:dyDescent="0.25"/>
    <row r="64" ht="11.25" hidden="1" customHeight="1" x14ac:dyDescent="0.25"/>
    <row r="65" ht="11.25" hidden="1" customHeight="1" x14ac:dyDescent="0.25"/>
    <row r="66" ht="11.25" hidden="1" customHeight="1" x14ac:dyDescent="0.25"/>
    <row r="67" ht="11.25" hidden="1" customHeight="1" x14ac:dyDescent="0.25"/>
    <row r="68" ht="11.25" hidden="1" customHeight="1" x14ac:dyDescent="0.25"/>
    <row r="69" ht="11.25" hidden="1" customHeight="1" x14ac:dyDescent="0.25"/>
    <row r="70" ht="11.25" hidden="1" customHeight="1" x14ac:dyDescent="0.25"/>
    <row r="71" ht="11.25" hidden="1" customHeight="1" x14ac:dyDescent="0.25"/>
    <row r="72" ht="11.25" hidden="1" customHeight="1" x14ac:dyDescent="0.25"/>
    <row r="73" ht="11.25" hidden="1" customHeight="1" x14ac:dyDescent="0.25"/>
    <row r="74" ht="11.25" hidden="1" customHeight="1" x14ac:dyDescent="0.25"/>
    <row r="75" ht="11.25" hidden="1" customHeight="1" x14ac:dyDescent="0.25"/>
    <row r="76" ht="11.25" hidden="1" customHeight="1" x14ac:dyDescent="0.25"/>
    <row r="77" ht="11.25" hidden="1" customHeight="1" x14ac:dyDescent="0.25"/>
    <row r="78" ht="11.25" hidden="1" customHeight="1" x14ac:dyDescent="0.25"/>
    <row r="79" ht="11.25" hidden="1" customHeight="1" x14ac:dyDescent="0.25"/>
    <row r="80" ht="11.25" hidden="1" customHeight="1" x14ac:dyDescent="0.25"/>
    <row r="81" ht="11.25" hidden="1" customHeight="1" x14ac:dyDescent="0.25"/>
    <row r="82" ht="11.25" hidden="1" customHeight="1" x14ac:dyDescent="0.25"/>
    <row r="83" ht="11.25" hidden="1" customHeight="1" x14ac:dyDescent="0.25"/>
    <row r="84" ht="11.25" hidden="1" customHeight="1" x14ac:dyDescent="0.25"/>
    <row r="85" ht="11.25" hidden="1" customHeight="1" x14ac:dyDescent="0.25"/>
    <row r="86" ht="11.25" hidden="1" customHeight="1" x14ac:dyDescent="0.25"/>
    <row r="87" ht="11.25" hidden="1" customHeight="1" x14ac:dyDescent="0.25"/>
    <row r="88" ht="11.25" hidden="1" customHeight="1" x14ac:dyDescent="0.25"/>
    <row r="89" ht="11.25" hidden="1" customHeight="1" x14ac:dyDescent="0.25"/>
    <row r="90" ht="11.25" hidden="1" customHeight="1" x14ac:dyDescent="0.25"/>
    <row r="91" ht="11.25" hidden="1" customHeight="1" x14ac:dyDescent="0.25"/>
    <row r="92" ht="11.25" hidden="1" customHeight="1" x14ac:dyDescent="0.25"/>
    <row r="93" ht="11.25" hidden="1" customHeight="1" x14ac:dyDescent="0.25"/>
    <row r="94" ht="11.25" hidden="1" customHeight="1" x14ac:dyDescent="0.25"/>
    <row r="95" ht="11.25" hidden="1" customHeight="1" x14ac:dyDescent="0.25"/>
    <row r="96" ht="11.25" hidden="1" customHeight="1" x14ac:dyDescent="0.25"/>
    <row r="97" ht="11.25" hidden="1" customHeight="1" x14ac:dyDescent="0.25"/>
    <row r="98" ht="11.25" hidden="1" customHeight="1" x14ac:dyDescent="0.25"/>
    <row r="99" ht="11.25" hidden="1" customHeight="1" x14ac:dyDescent="0.25"/>
    <row r="100" ht="11.25" hidden="1" customHeight="1" x14ac:dyDescent="0.25"/>
    <row r="101" ht="11.25" hidden="1" customHeight="1" x14ac:dyDescent="0.25"/>
    <row r="102" ht="11.25" hidden="1" customHeight="1" x14ac:dyDescent="0.25"/>
    <row r="103" ht="11.25" hidden="1" customHeight="1" x14ac:dyDescent="0.25"/>
    <row r="104" ht="11.25" hidden="1" customHeight="1" x14ac:dyDescent="0.25"/>
    <row r="105" ht="11.25" hidden="1" customHeight="1" x14ac:dyDescent="0.25"/>
    <row r="106" ht="11.25" hidden="1" customHeight="1" x14ac:dyDescent="0.25"/>
    <row r="107" ht="11.25" hidden="1" customHeight="1" x14ac:dyDescent="0.25"/>
    <row r="108" ht="11.25" hidden="1" customHeight="1" x14ac:dyDescent="0.25"/>
    <row r="109" ht="11.25" hidden="1" customHeight="1" x14ac:dyDescent="0.25"/>
    <row r="110" ht="11.25" hidden="1" customHeight="1" x14ac:dyDescent="0.25"/>
    <row r="111" ht="11.25" hidden="1" customHeight="1" x14ac:dyDescent="0.25"/>
    <row r="112" ht="11.25" hidden="1" customHeight="1" x14ac:dyDescent="0.25"/>
    <row r="113" ht="11.25" hidden="1" customHeight="1" x14ac:dyDescent="0.25"/>
    <row r="114" ht="11.25" hidden="1" customHeight="1" x14ac:dyDescent="0.25"/>
    <row r="115" ht="11.25" hidden="1" customHeight="1" x14ac:dyDescent="0.25"/>
    <row r="116" ht="11.25" hidden="1" customHeight="1" x14ac:dyDescent="0.25"/>
    <row r="117" ht="11.25" hidden="1" customHeight="1" x14ac:dyDescent="0.25"/>
    <row r="118" ht="11.25" hidden="1" customHeight="1" x14ac:dyDescent="0.25"/>
    <row r="119" ht="11.25" hidden="1" customHeight="1" x14ac:dyDescent="0.25"/>
    <row r="120" ht="11.25" hidden="1" customHeight="1" x14ac:dyDescent="0.25"/>
    <row r="121" ht="11.25" hidden="1" customHeight="1" x14ac:dyDescent="0.25"/>
    <row r="122" ht="11.25" hidden="1" customHeight="1" x14ac:dyDescent="0.25"/>
    <row r="123" ht="11.25" hidden="1" customHeight="1" x14ac:dyDescent="0.25"/>
    <row r="124" ht="11.25" hidden="1" customHeight="1" x14ac:dyDescent="0.25"/>
    <row r="125" ht="11.25" hidden="1" customHeight="1" x14ac:dyDescent="0.25"/>
    <row r="126" ht="11.25" hidden="1" customHeight="1" x14ac:dyDescent="0.25"/>
    <row r="127" ht="11.25" hidden="1" customHeight="1" x14ac:dyDescent="0.25"/>
    <row r="128" ht="11.25" hidden="1" customHeight="1" x14ac:dyDescent="0.25"/>
    <row r="129" ht="11.25" hidden="1" customHeight="1" x14ac:dyDescent="0.25"/>
    <row r="130" ht="11.25" hidden="1" customHeight="1" x14ac:dyDescent="0.25"/>
    <row r="131" ht="11.25" hidden="1" customHeight="1" x14ac:dyDescent="0.25"/>
    <row r="132" ht="11.25" hidden="1" customHeight="1" x14ac:dyDescent="0.25"/>
    <row r="133" ht="11.25" hidden="1" customHeight="1" x14ac:dyDescent="0.25"/>
    <row r="134" ht="11.25" hidden="1" customHeight="1" x14ac:dyDescent="0.25"/>
    <row r="135" ht="11.25" hidden="1" customHeight="1" x14ac:dyDescent="0.25"/>
    <row r="136" ht="11.25" hidden="1" customHeight="1" x14ac:dyDescent="0.25"/>
    <row r="137" ht="11.25" hidden="1" customHeight="1" x14ac:dyDescent="0.25"/>
    <row r="138" ht="11.25" hidden="1" customHeight="1" x14ac:dyDescent="0.25"/>
    <row r="139" ht="11.25" hidden="1" customHeight="1" x14ac:dyDescent="0.25"/>
    <row r="140" ht="11.25" hidden="1" customHeight="1" x14ac:dyDescent="0.25"/>
    <row r="141" ht="11.25" hidden="1" customHeight="1" x14ac:dyDescent="0.25"/>
    <row r="142" ht="11.25" hidden="1" customHeight="1" x14ac:dyDescent="0.25"/>
    <row r="143" ht="11.25" hidden="1" customHeight="1" x14ac:dyDescent="0.25"/>
    <row r="144" ht="11.25" hidden="1" customHeight="1" x14ac:dyDescent="0.25"/>
    <row r="145" ht="11.25" hidden="1" customHeight="1" x14ac:dyDescent="0.25"/>
    <row r="146" ht="11.25" hidden="1" customHeight="1" x14ac:dyDescent="0.25"/>
    <row r="147" ht="11.25" hidden="1" customHeight="1" x14ac:dyDescent="0.25"/>
    <row r="148" ht="11.25" hidden="1" customHeight="1" x14ac:dyDescent="0.25"/>
    <row r="149" ht="11.25" hidden="1" customHeight="1" x14ac:dyDescent="0.25"/>
    <row r="150" ht="11.25" hidden="1" customHeight="1" x14ac:dyDescent="0.25"/>
    <row r="151" ht="11.25" hidden="1" customHeight="1" x14ac:dyDescent="0.25"/>
    <row r="152" ht="11.25" hidden="1" customHeight="1" x14ac:dyDescent="0.25"/>
    <row r="153" ht="11.25" hidden="1" customHeight="1" x14ac:dyDescent="0.25"/>
    <row r="154" ht="11.25" hidden="1" customHeight="1" x14ac:dyDescent="0.25"/>
    <row r="155" ht="11.25" hidden="1" customHeight="1" x14ac:dyDescent="0.25"/>
    <row r="156" ht="11.25" hidden="1" customHeight="1" x14ac:dyDescent="0.25"/>
    <row r="157" ht="11.25" hidden="1" customHeight="1" x14ac:dyDescent="0.25"/>
    <row r="158" ht="11.25" hidden="1" customHeight="1" x14ac:dyDescent="0.25"/>
    <row r="159" ht="11.25" hidden="1" customHeight="1" x14ac:dyDescent="0.25"/>
    <row r="160" ht="11.25" hidden="1" customHeight="1" x14ac:dyDescent="0.25"/>
    <row r="161" ht="11.25" hidden="1" customHeight="1" x14ac:dyDescent="0.25"/>
    <row r="162" ht="11.25" hidden="1" customHeight="1" x14ac:dyDescent="0.25"/>
    <row r="163" ht="11.25" hidden="1" customHeight="1" x14ac:dyDescent="0.25"/>
    <row r="164" ht="11.25" hidden="1" customHeight="1" x14ac:dyDescent="0.25"/>
    <row r="165" ht="11.25" hidden="1" customHeight="1" x14ac:dyDescent="0.25"/>
    <row r="166" ht="11.25" hidden="1" customHeight="1" x14ac:dyDescent="0.25"/>
    <row r="167" ht="11.25" hidden="1" customHeight="1" x14ac:dyDescent="0.25"/>
    <row r="168" ht="11.25" hidden="1" customHeight="1" x14ac:dyDescent="0.25"/>
    <row r="169" ht="11.25" hidden="1" customHeight="1" x14ac:dyDescent="0.25"/>
    <row r="170" ht="11.25" hidden="1" customHeight="1" x14ac:dyDescent="0.25"/>
    <row r="171" ht="11.25" hidden="1" customHeight="1" x14ac:dyDescent="0.25"/>
    <row r="172" ht="11.25" hidden="1" customHeight="1" x14ac:dyDescent="0.25"/>
    <row r="173" ht="11.25" hidden="1" customHeight="1" x14ac:dyDescent="0.25"/>
    <row r="174" ht="11.25" hidden="1" customHeight="1" x14ac:dyDescent="0.25"/>
    <row r="175" ht="11.25" hidden="1" customHeight="1" x14ac:dyDescent="0.25"/>
    <row r="176" ht="11.25" hidden="1" customHeight="1" x14ac:dyDescent="0.25"/>
    <row r="177" spans="1:13" ht="11.25" hidden="1" customHeight="1" x14ac:dyDescent="0.25"/>
    <row r="178" spans="1:13" ht="11.25" hidden="1" customHeight="1" x14ac:dyDescent="0.25"/>
    <row r="179" spans="1:13" ht="11.25" hidden="1" customHeight="1" x14ac:dyDescent="0.25"/>
    <row r="180" spans="1:13" ht="11.25" hidden="1" customHeight="1" x14ac:dyDescent="0.25"/>
    <row r="181" spans="1:13" ht="11.25" hidden="1" customHeight="1" x14ac:dyDescent="0.25"/>
    <row r="182" spans="1:13" ht="11.25" hidden="1" customHeight="1" x14ac:dyDescent="0.25"/>
    <row r="183" spans="1:13" ht="11.25" hidden="1" customHeight="1" x14ac:dyDescent="0.25"/>
    <row r="184" spans="1:13" ht="11.25" hidden="1" customHeight="1" x14ac:dyDescent="0.25"/>
    <row r="185" spans="1:13" ht="9.9499999999999993" hidden="1" customHeight="1" x14ac:dyDescent="0.25"/>
    <row r="186" spans="1:13" s="763" customFormat="1" ht="52.5" customHeight="1" x14ac:dyDescent="0.25">
      <c r="A186" s="755" t="s">
        <v>610</v>
      </c>
      <c r="B186" s="756" t="s">
        <v>611</v>
      </c>
      <c r="C186" s="757" t="s">
        <v>612</v>
      </c>
      <c r="D186" s="757" t="s">
        <v>613</v>
      </c>
      <c r="E186" s="758" t="s">
        <v>614</v>
      </c>
      <c r="F186" s="759" t="s">
        <v>615</v>
      </c>
      <c r="G186" s="759" t="s">
        <v>616</v>
      </c>
      <c r="H186" s="759" t="s">
        <v>617</v>
      </c>
      <c r="I186" s="760" t="s">
        <v>618</v>
      </c>
      <c r="J186" s="761" t="s">
        <v>619</v>
      </c>
      <c r="K186" s="757" t="s">
        <v>620</v>
      </c>
      <c r="L186" s="757" t="s">
        <v>621</v>
      </c>
      <c r="M186" s="762" t="s">
        <v>0</v>
      </c>
    </row>
    <row r="187" spans="1:13" s="763" customFormat="1" ht="15.75" customHeight="1" x14ac:dyDescent="0.25">
      <c r="A187" s="755">
        <v>1</v>
      </c>
      <c r="B187" s="756">
        <v>2</v>
      </c>
      <c r="C187" s="757">
        <v>3</v>
      </c>
      <c r="D187" s="756">
        <v>4</v>
      </c>
      <c r="E187" s="758">
        <v>5</v>
      </c>
      <c r="F187" s="756">
        <v>6</v>
      </c>
      <c r="G187" s="757">
        <v>7</v>
      </c>
      <c r="H187" s="756">
        <v>8</v>
      </c>
      <c r="I187" s="758">
        <v>9</v>
      </c>
      <c r="J187" s="764">
        <v>10</v>
      </c>
      <c r="K187" s="757">
        <v>11</v>
      </c>
      <c r="L187" s="764">
        <v>12</v>
      </c>
      <c r="M187" s="757">
        <v>13</v>
      </c>
    </row>
    <row r="188" spans="1:13" s="771" customFormat="1" ht="53.25" customHeight="1" x14ac:dyDescent="0.25">
      <c r="A188" s="765">
        <v>1</v>
      </c>
      <c r="B188" s="766" t="s">
        <v>622</v>
      </c>
      <c r="C188" s="767">
        <f>C189+C190</f>
        <v>128927</v>
      </c>
      <c r="D188" s="767">
        <f t="shared" ref="D188:K188" si="0">D189+D190</f>
        <v>31856.409</v>
      </c>
      <c r="E188" s="768">
        <f>E189+E190</f>
        <v>97070.591000000015</v>
      </c>
      <c r="F188" s="767">
        <f t="shared" si="0"/>
        <v>0</v>
      </c>
      <c r="G188" s="767">
        <f t="shared" si="0"/>
        <v>0</v>
      </c>
      <c r="H188" s="767">
        <v>14767</v>
      </c>
      <c r="I188" s="768">
        <f>F188+G188+H188</f>
        <v>14767</v>
      </c>
      <c r="J188" s="769">
        <f>I188-E188</f>
        <v>-82303.591000000015</v>
      </c>
      <c r="K188" s="767">
        <f t="shared" si="0"/>
        <v>31856.409</v>
      </c>
      <c r="L188" s="767">
        <f>K188</f>
        <v>31856.409</v>
      </c>
      <c r="M188" s="770" t="s">
        <v>623</v>
      </c>
    </row>
    <row r="189" spans="1:13" ht="30.75" hidden="1" customHeight="1" x14ac:dyDescent="0.25">
      <c r="A189" s="772"/>
      <c r="B189" s="773" t="s">
        <v>624</v>
      </c>
      <c r="C189" s="774">
        <v>73284.657000000007</v>
      </c>
      <c r="D189" s="775">
        <v>8899.7489999999998</v>
      </c>
      <c r="E189" s="776">
        <f t="shared" ref="E189:E213" si="1">C189-D189</f>
        <v>64384.90800000001</v>
      </c>
      <c r="F189" s="777"/>
      <c r="G189" s="777"/>
      <c r="H189" s="777"/>
      <c r="I189" s="778">
        <f t="shared" ref="I189:I208" si="2">F189+G189+H189</f>
        <v>0</v>
      </c>
      <c r="J189" s="779">
        <f t="shared" ref="J189:J213" si="3">I189-E189</f>
        <v>-64384.90800000001</v>
      </c>
      <c r="K189" s="777">
        <f t="shared" ref="K189:K204" si="4">D189+I189</f>
        <v>8899.7489999999998</v>
      </c>
      <c r="L189" s="777"/>
      <c r="M189" s="780"/>
    </row>
    <row r="190" spans="1:13" ht="0.75" hidden="1" customHeight="1" x14ac:dyDescent="0.25">
      <c r="A190" s="772"/>
      <c r="B190" s="773" t="s">
        <v>625</v>
      </c>
      <c r="C190" s="774">
        <v>55642.343000000001</v>
      </c>
      <c r="D190" s="775">
        <v>22956.66</v>
      </c>
      <c r="E190" s="776">
        <f t="shared" si="1"/>
        <v>32685.683000000001</v>
      </c>
      <c r="F190" s="777"/>
      <c r="G190" s="777"/>
      <c r="H190" s="777"/>
      <c r="I190" s="778">
        <f t="shared" si="2"/>
        <v>0</v>
      </c>
      <c r="J190" s="779">
        <f t="shared" si="3"/>
        <v>-32685.683000000001</v>
      </c>
      <c r="K190" s="777">
        <f t="shared" si="4"/>
        <v>22956.66</v>
      </c>
      <c r="L190" s="777"/>
      <c r="M190" s="780"/>
    </row>
    <row r="191" spans="1:13" s="750" customFormat="1" ht="21.75" customHeight="1" x14ac:dyDescent="0.25">
      <c r="A191" s="765">
        <v>2</v>
      </c>
      <c r="B191" s="766" t="s">
        <v>626</v>
      </c>
      <c r="C191" s="781">
        <f t="shared" ref="C191:L191" si="5">C192+C193+C204+C205+C207+C208+C209+C210+C211+C213</f>
        <v>14541193.24</v>
      </c>
      <c r="D191" s="781">
        <f t="shared" si="5"/>
        <v>7165698.3689300008</v>
      </c>
      <c r="E191" s="781">
        <f t="shared" si="5"/>
        <v>7375494.8710699994</v>
      </c>
      <c r="F191" s="781">
        <f t="shared" si="5"/>
        <v>1052514.7234133333</v>
      </c>
      <c r="G191" s="781">
        <f t="shared" si="5"/>
        <v>1352226.7234133335</v>
      </c>
      <c r="H191" s="781">
        <f t="shared" si="5"/>
        <v>3250381.7234133333</v>
      </c>
      <c r="I191" s="781">
        <f t="shared" si="5"/>
        <v>5655123.1702399999</v>
      </c>
      <c r="J191" s="781">
        <f t="shared" si="5"/>
        <v>-2699785.70083</v>
      </c>
      <c r="K191" s="781">
        <f t="shared" si="5"/>
        <v>12331114.539170001</v>
      </c>
      <c r="L191" s="781">
        <f t="shared" si="5"/>
        <v>14133789.539170001</v>
      </c>
      <c r="M191" s="782"/>
    </row>
    <row r="192" spans="1:13" s="789" customFormat="1" ht="20.25" customHeight="1" x14ac:dyDescent="0.25">
      <c r="A192" s="783"/>
      <c r="B192" s="784" t="s">
        <v>627</v>
      </c>
      <c r="C192" s="785">
        <v>298872</v>
      </c>
      <c r="D192" s="785">
        <v>206258.60475999999</v>
      </c>
      <c r="E192" s="776">
        <f t="shared" si="1"/>
        <v>92613.395240000013</v>
      </c>
      <c r="F192" s="786">
        <v>30871.131746666699</v>
      </c>
      <c r="G192" s="786">
        <v>30871.131746666699</v>
      </c>
      <c r="H192" s="786">
        <v>30871.131746666699</v>
      </c>
      <c r="I192" s="778">
        <f t="shared" si="2"/>
        <v>92613.3952400001</v>
      </c>
      <c r="J192" s="787">
        <f t="shared" si="3"/>
        <v>0</v>
      </c>
      <c r="K192" s="786">
        <f t="shared" si="4"/>
        <v>298872.00000000012</v>
      </c>
      <c r="L192" s="786">
        <f>K192</f>
        <v>298872.00000000012</v>
      </c>
      <c r="M192" s="788" t="s">
        <v>628</v>
      </c>
    </row>
    <row r="193" spans="1:13" s="789" customFormat="1" ht="34.5" customHeight="1" x14ac:dyDescent="0.25">
      <c r="A193" s="783"/>
      <c r="B193" s="784" t="s">
        <v>629</v>
      </c>
      <c r="C193" s="785">
        <v>143446</v>
      </c>
      <c r="D193" s="785">
        <v>39120</v>
      </c>
      <c r="E193" s="776">
        <f t="shared" si="1"/>
        <v>104326</v>
      </c>
      <c r="F193" s="786"/>
      <c r="G193" s="786"/>
      <c r="H193" s="786"/>
      <c r="I193" s="778">
        <f t="shared" si="2"/>
        <v>0</v>
      </c>
      <c r="J193" s="790">
        <f t="shared" si="3"/>
        <v>-104326</v>
      </c>
      <c r="K193" s="786">
        <f t="shared" si="4"/>
        <v>39120</v>
      </c>
      <c r="L193" s="786">
        <f>K193</f>
        <v>39120</v>
      </c>
      <c r="M193" s="791" t="s">
        <v>630</v>
      </c>
    </row>
    <row r="194" spans="1:13" s="789" customFormat="1" ht="17.25" customHeight="1" x14ac:dyDescent="0.25">
      <c r="A194" s="783"/>
      <c r="B194" s="784" t="s">
        <v>631</v>
      </c>
      <c r="C194" s="785">
        <v>425861</v>
      </c>
      <c r="D194" s="785">
        <v>665994</v>
      </c>
      <c r="E194" s="776">
        <f t="shared" si="1"/>
        <v>-240133</v>
      </c>
      <c r="F194" s="786">
        <v>80000</v>
      </c>
      <c r="G194" s="786">
        <v>80000</v>
      </c>
      <c r="H194" s="786">
        <v>80000</v>
      </c>
      <c r="I194" s="778">
        <f t="shared" si="2"/>
        <v>240000</v>
      </c>
      <c r="J194" s="787">
        <f>I194-E194</f>
        <v>480133</v>
      </c>
      <c r="K194" s="786">
        <f>D194+I194</f>
        <v>905994</v>
      </c>
      <c r="L194" s="786">
        <f>K194</f>
        <v>905994</v>
      </c>
      <c r="M194" s="862" t="s">
        <v>632</v>
      </c>
    </row>
    <row r="195" spans="1:13" s="800" customFormat="1" ht="16.5" customHeight="1" x14ac:dyDescent="0.2">
      <c r="A195" s="792"/>
      <c r="B195" s="793" t="s">
        <v>633</v>
      </c>
      <c r="C195" s="794">
        <v>42000</v>
      </c>
      <c r="D195" s="794">
        <v>52005</v>
      </c>
      <c r="E195" s="795">
        <f t="shared" si="1"/>
        <v>-10005</v>
      </c>
      <c r="F195" s="796">
        <v>7067</v>
      </c>
      <c r="G195" s="796">
        <v>7067</v>
      </c>
      <c r="H195" s="796">
        <v>7067</v>
      </c>
      <c r="I195" s="797">
        <f t="shared" si="2"/>
        <v>21201</v>
      </c>
      <c r="J195" s="798"/>
      <c r="K195" s="796"/>
      <c r="L195" s="799"/>
      <c r="M195" s="863"/>
    </row>
    <row r="196" spans="1:13" s="789" customFormat="1" ht="42.75" customHeight="1" x14ac:dyDescent="0.25">
      <c r="A196" s="783"/>
      <c r="B196" s="784" t="s">
        <v>634</v>
      </c>
      <c r="C196" s="785">
        <v>3541980</v>
      </c>
      <c r="D196" s="785">
        <v>982508.43400000001</v>
      </c>
      <c r="E196" s="776">
        <f>C196-D196</f>
        <v>2559471.5660000001</v>
      </c>
      <c r="F196" s="786">
        <v>240089.7</v>
      </c>
      <c r="G196" s="786">
        <v>240089.7</v>
      </c>
      <c r="H196" s="786">
        <v>240089.7</v>
      </c>
      <c r="I196" s="778">
        <f>F196+G196+H196</f>
        <v>720269.10000000009</v>
      </c>
      <c r="J196" s="790">
        <f t="shared" si="3"/>
        <v>-1839202.466</v>
      </c>
      <c r="K196" s="786">
        <f>D196+I196</f>
        <v>1702777.534</v>
      </c>
      <c r="L196" s="786">
        <f>K196</f>
        <v>1702777.534</v>
      </c>
      <c r="M196" s="801" t="s">
        <v>635</v>
      </c>
    </row>
    <row r="197" spans="1:13" s="800" customFormat="1" ht="16.5" customHeight="1" x14ac:dyDescent="0.2">
      <c r="A197" s="792"/>
      <c r="B197" s="793" t="s">
        <v>633</v>
      </c>
      <c r="C197" s="794">
        <v>1227723</v>
      </c>
      <c r="D197" s="794">
        <v>429116</v>
      </c>
      <c r="E197" s="795">
        <f t="shared" si="1"/>
        <v>798607</v>
      </c>
      <c r="F197" s="796">
        <v>83220</v>
      </c>
      <c r="G197" s="796">
        <v>83220</v>
      </c>
      <c r="H197" s="796">
        <v>83220</v>
      </c>
      <c r="I197" s="797">
        <f t="shared" si="2"/>
        <v>249660</v>
      </c>
      <c r="J197" s="779"/>
      <c r="K197" s="796"/>
      <c r="L197" s="796"/>
      <c r="M197" s="802"/>
    </row>
    <row r="198" spans="1:13" s="789" customFormat="1" ht="21" customHeight="1" x14ac:dyDescent="0.25">
      <c r="A198" s="783"/>
      <c r="B198" s="784" t="s">
        <v>636</v>
      </c>
      <c r="C198" s="785">
        <v>2344530.2400000002</v>
      </c>
      <c r="D198" s="785">
        <v>1885340.5649999999</v>
      </c>
      <c r="E198" s="776">
        <f t="shared" si="1"/>
        <v>459189.67500000028</v>
      </c>
      <c r="F198" s="786">
        <v>153063.22500000009</v>
      </c>
      <c r="G198" s="786">
        <v>153063.22500000009</v>
      </c>
      <c r="H198" s="786">
        <v>153063.22500000009</v>
      </c>
      <c r="I198" s="778">
        <f t="shared" si="2"/>
        <v>459189.67500000028</v>
      </c>
      <c r="J198" s="787">
        <f t="shared" si="3"/>
        <v>0</v>
      </c>
      <c r="K198" s="786">
        <f t="shared" si="4"/>
        <v>2344530.2400000002</v>
      </c>
      <c r="L198" s="786">
        <f>K198</f>
        <v>2344530.2400000002</v>
      </c>
      <c r="M198" s="788" t="s">
        <v>628</v>
      </c>
    </row>
    <row r="199" spans="1:13" s="800" customFormat="1" ht="16.5" customHeight="1" x14ac:dyDescent="0.2">
      <c r="A199" s="792"/>
      <c r="B199" s="793" t="s">
        <v>637</v>
      </c>
      <c r="C199" s="794">
        <v>437000</v>
      </c>
      <c r="D199" s="794">
        <v>272929</v>
      </c>
      <c r="E199" s="795">
        <f t="shared" si="1"/>
        <v>164071</v>
      </c>
      <c r="F199" s="796">
        <v>54690.333333333336</v>
      </c>
      <c r="G199" s="796">
        <v>54690.333333333336</v>
      </c>
      <c r="H199" s="796">
        <v>54690.333333333336</v>
      </c>
      <c r="I199" s="797">
        <f t="shared" si="2"/>
        <v>164071</v>
      </c>
      <c r="J199" s="798"/>
      <c r="K199" s="796"/>
      <c r="L199" s="796"/>
      <c r="M199" s="802"/>
    </row>
    <row r="200" spans="1:13" s="789" customFormat="1" ht="43.5" customHeight="1" x14ac:dyDescent="0.25">
      <c r="A200" s="783"/>
      <c r="B200" s="784" t="s">
        <v>638</v>
      </c>
      <c r="C200" s="785">
        <v>1875600</v>
      </c>
      <c r="D200" s="785">
        <v>1041136.7226</v>
      </c>
      <c r="E200" s="776">
        <f t="shared" si="1"/>
        <v>834463.27740000002</v>
      </c>
      <c r="F200" s="786">
        <v>176000</v>
      </c>
      <c r="G200" s="786">
        <v>176000</v>
      </c>
      <c r="H200" s="786">
        <v>176000</v>
      </c>
      <c r="I200" s="778">
        <f t="shared" si="2"/>
        <v>528000</v>
      </c>
      <c r="J200" s="790">
        <f>I200-E200</f>
        <v>-306463.27740000002</v>
      </c>
      <c r="K200" s="786">
        <f>D200+I200</f>
        <v>1569136.7226</v>
      </c>
      <c r="L200" s="786">
        <f>K200</f>
        <v>1569136.7226</v>
      </c>
      <c r="M200" s="801" t="s">
        <v>635</v>
      </c>
    </row>
    <row r="201" spans="1:13" s="800" customFormat="1" ht="16.5" customHeight="1" x14ac:dyDescent="0.2">
      <c r="A201" s="792"/>
      <c r="B201" s="793" t="s">
        <v>639</v>
      </c>
      <c r="C201" s="794"/>
      <c r="D201" s="794"/>
      <c r="E201" s="795">
        <f t="shared" si="1"/>
        <v>0</v>
      </c>
      <c r="F201" s="796">
        <v>1710</v>
      </c>
      <c r="G201" s="796">
        <v>1710</v>
      </c>
      <c r="H201" s="796">
        <v>1710</v>
      </c>
      <c r="I201" s="797">
        <f t="shared" si="2"/>
        <v>5130</v>
      </c>
      <c r="J201" s="798"/>
      <c r="K201" s="796"/>
      <c r="L201" s="796"/>
      <c r="M201" s="802"/>
    </row>
    <row r="202" spans="1:13" s="800" customFormat="1" ht="16.5" customHeight="1" x14ac:dyDescent="0.2">
      <c r="A202" s="792"/>
      <c r="B202" s="793" t="s">
        <v>640</v>
      </c>
      <c r="C202" s="794">
        <v>3600</v>
      </c>
      <c r="D202" s="794">
        <v>1772</v>
      </c>
      <c r="E202" s="795">
        <f t="shared" si="1"/>
        <v>1828</v>
      </c>
      <c r="F202" s="796">
        <v>228</v>
      </c>
      <c r="G202" s="796">
        <v>228</v>
      </c>
      <c r="H202" s="796">
        <v>228</v>
      </c>
      <c r="I202" s="797">
        <f t="shared" si="2"/>
        <v>684</v>
      </c>
      <c r="J202" s="798"/>
      <c r="K202" s="796"/>
      <c r="L202" s="796"/>
      <c r="M202" s="803"/>
    </row>
    <row r="203" spans="1:13" s="800" customFormat="1" ht="16.5" customHeight="1" x14ac:dyDescent="0.2">
      <c r="A203" s="792"/>
      <c r="B203" s="793" t="s">
        <v>641</v>
      </c>
      <c r="C203" s="794"/>
      <c r="D203" s="794"/>
      <c r="E203" s="795">
        <f t="shared" si="1"/>
        <v>0</v>
      </c>
      <c r="F203" s="796">
        <f>7.5</f>
        <v>7.5</v>
      </c>
      <c r="G203" s="796">
        <v>7.5</v>
      </c>
      <c r="H203" s="796">
        <v>7.5</v>
      </c>
      <c r="I203" s="797">
        <f t="shared" si="2"/>
        <v>22.5</v>
      </c>
      <c r="J203" s="798"/>
      <c r="K203" s="796"/>
      <c r="L203" s="796"/>
      <c r="M203" s="803"/>
    </row>
    <row r="204" spans="1:13" s="789" customFormat="1" ht="19.5" customHeight="1" x14ac:dyDescent="0.25">
      <c r="A204" s="783"/>
      <c r="B204" s="784" t="s">
        <v>642</v>
      </c>
      <c r="C204" s="785">
        <v>315468</v>
      </c>
      <c r="D204" s="785">
        <v>236601</v>
      </c>
      <c r="E204" s="776">
        <f t="shared" si="1"/>
        <v>78867</v>
      </c>
      <c r="F204" s="786">
        <v>26289</v>
      </c>
      <c r="G204" s="786">
        <v>26289</v>
      </c>
      <c r="H204" s="786">
        <v>26289</v>
      </c>
      <c r="I204" s="778">
        <f t="shared" si="2"/>
        <v>78867</v>
      </c>
      <c r="J204" s="804">
        <f t="shared" si="3"/>
        <v>0</v>
      </c>
      <c r="K204" s="786">
        <f t="shared" si="4"/>
        <v>315468</v>
      </c>
      <c r="L204" s="786">
        <f>K204</f>
        <v>315468</v>
      </c>
      <c r="M204" s="805"/>
    </row>
    <row r="205" spans="1:13" s="811" customFormat="1" ht="66.75" customHeight="1" x14ac:dyDescent="0.25">
      <c r="A205" s="806"/>
      <c r="B205" s="807" t="s">
        <v>643</v>
      </c>
      <c r="C205" s="808">
        <f>C194+C196+C198+C200</f>
        <v>8187971.2400000002</v>
      </c>
      <c r="D205" s="808">
        <f t="shared" ref="D205:I205" si="6">D194+D196+D198+D200</f>
        <v>4574979.7215999998</v>
      </c>
      <c r="E205" s="768">
        <f t="shared" si="6"/>
        <v>3612991.5184000004</v>
      </c>
      <c r="F205" s="808">
        <f t="shared" si="6"/>
        <v>649152.92500000005</v>
      </c>
      <c r="G205" s="808">
        <f t="shared" si="6"/>
        <v>649152.92500000005</v>
      </c>
      <c r="H205" s="808">
        <f t="shared" si="6"/>
        <v>649152.92500000005</v>
      </c>
      <c r="I205" s="768">
        <f t="shared" si="6"/>
        <v>1947458.7750000004</v>
      </c>
      <c r="J205" s="809">
        <f>J194+J196+J198+J200</f>
        <v>-1665532.7434</v>
      </c>
      <c r="K205" s="808">
        <f>K194+K196+K198+K200</f>
        <v>6522438.4966000002</v>
      </c>
      <c r="L205" s="808">
        <f>K205</f>
        <v>6522438.4966000002</v>
      </c>
      <c r="M205" s="810" t="s">
        <v>644</v>
      </c>
    </row>
    <row r="206" spans="1:13" s="818" customFormat="1" ht="37.5" customHeight="1" x14ac:dyDescent="0.35">
      <c r="A206" s="812"/>
      <c r="B206" s="813" t="s">
        <v>645</v>
      </c>
      <c r="C206" s="814"/>
      <c r="D206" s="814"/>
      <c r="E206" s="776"/>
      <c r="F206" s="815"/>
      <c r="G206" s="815"/>
      <c r="H206" s="815"/>
      <c r="I206" s="778"/>
      <c r="J206" s="816"/>
      <c r="K206" s="815"/>
      <c r="L206" s="815"/>
      <c r="M206" s="817"/>
    </row>
    <row r="207" spans="1:13" s="825" customFormat="1" ht="53.25" customHeight="1" x14ac:dyDescent="0.25">
      <c r="A207" s="819"/>
      <c r="B207" s="820" t="s">
        <v>646</v>
      </c>
      <c r="C207" s="774">
        <v>2184852</v>
      </c>
      <c r="D207" s="774">
        <v>364142</v>
      </c>
      <c r="E207" s="821">
        <f t="shared" si="1"/>
        <v>1820710</v>
      </c>
      <c r="F207" s="822"/>
      <c r="G207" s="822">
        <v>339643</v>
      </c>
      <c r="H207" s="822"/>
      <c r="I207" s="823">
        <f t="shared" si="2"/>
        <v>339643</v>
      </c>
      <c r="J207" s="779">
        <f t="shared" si="3"/>
        <v>-1481067</v>
      </c>
      <c r="K207" s="824">
        <f>D207+I207</f>
        <v>703785</v>
      </c>
      <c r="L207" s="824">
        <f>K207</f>
        <v>703785</v>
      </c>
      <c r="M207" s="770" t="s">
        <v>647</v>
      </c>
    </row>
    <row r="208" spans="1:13" s="825" customFormat="1" ht="48.75" customHeight="1" x14ac:dyDescent="0.25">
      <c r="A208" s="826" t="s">
        <v>648</v>
      </c>
      <c r="B208" s="820" t="s">
        <v>649</v>
      </c>
      <c r="C208" s="774">
        <v>1854553</v>
      </c>
      <c r="D208" s="774">
        <v>1627800.04257</v>
      </c>
      <c r="E208" s="821">
        <f t="shared" si="1"/>
        <v>226752.95742999995</v>
      </c>
      <c r="F208" s="822">
        <v>39931</v>
      </c>
      <c r="G208" s="822"/>
      <c r="H208" s="822"/>
      <c r="I208" s="823">
        <f t="shared" si="2"/>
        <v>39931</v>
      </c>
      <c r="J208" s="779">
        <f t="shared" si="3"/>
        <v>-186821.95742999995</v>
      </c>
      <c r="K208" s="824">
        <f>D208+I208</f>
        <v>1667731.04257</v>
      </c>
      <c r="L208" s="824">
        <f>K208</f>
        <v>1667731.04257</v>
      </c>
      <c r="M208" s="770" t="s">
        <v>650</v>
      </c>
    </row>
    <row r="209" spans="1:13" s="825" customFormat="1" ht="33.75" customHeight="1" x14ac:dyDescent="0.25">
      <c r="A209" s="826" t="s">
        <v>651</v>
      </c>
      <c r="B209" s="820" t="s">
        <v>652</v>
      </c>
      <c r="C209" s="774">
        <v>261587</v>
      </c>
      <c r="D209" s="774">
        <v>65397</v>
      </c>
      <c r="E209" s="821">
        <f t="shared" si="1"/>
        <v>196190</v>
      </c>
      <c r="F209" s="774">
        <v>65396.666666666664</v>
      </c>
      <c r="G209" s="774">
        <v>65396.666666666664</v>
      </c>
      <c r="H209" s="774">
        <v>65396.666666666664</v>
      </c>
      <c r="I209" s="823">
        <f>F209+G209+H209</f>
        <v>196190</v>
      </c>
      <c r="J209" s="779">
        <f t="shared" si="3"/>
        <v>0</v>
      </c>
      <c r="K209" s="824">
        <f>D209+I209</f>
        <v>261587</v>
      </c>
      <c r="L209" s="824">
        <f>K209</f>
        <v>261587</v>
      </c>
      <c r="M209" s="827"/>
    </row>
    <row r="210" spans="1:13" s="750" customFormat="1" ht="277.5" customHeight="1" x14ac:dyDescent="0.25">
      <c r="A210" s="864"/>
      <c r="B210" s="866" t="s">
        <v>653</v>
      </c>
      <c r="C210" s="828">
        <v>1294444</v>
      </c>
      <c r="D210" s="828">
        <v>51400</v>
      </c>
      <c r="E210" s="829">
        <f>C210-D210</f>
        <v>1243044</v>
      </c>
      <c r="F210" s="828"/>
      <c r="G210" s="828"/>
      <c r="H210" s="828">
        <f>1243044+505047</f>
        <v>1748091</v>
      </c>
      <c r="I210" s="829">
        <f>F210+G210+H210</f>
        <v>1748091</v>
      </c>
      <c r="J210" s="779">
        <f>I210-E210</f>
        <v>505047</v>
      </c>
      <c r="K210" s="824">
        <f>D210+I210</f>
        <v>1799491</v>
      </c>
      <c r="L210" s="824">
        <f>K210</f>
        <v>1799491</v>
      </c>
      <c r="M210" s="830" t="s">
        <v>654</v>
      </c>
    </row>
    <row r="211" spans="1:13" s="750" customFormat="1" ht="27.75" customHeight="1" x14ac:dyDescent="0.25">
      <c r="A211" s="865"/>
      <c r="B211" s="867"/>
      <c r="C211" s="828"/>
      <c r="D211" s="828"/>
      <c r="E211" s="829"/>
      <c r="F211" s="828"/>
      <c r="G211" s="828"/>
      <c r="H211" s="828">
        <v>489707</v>
      </c>
      <c r="I211" s="829">
        <f>F211+G211+H211</f>
        <v>489707</v>
      </c>
      <c r="J211" s="779">
        <f>E211-I211</f>
        <v>-489707</v>
      </c>
      <c r="K211" s="824">
        <f>I211+J211</f>
        <v>0</v>
      </c>
      <c r="L211" s="824">
        <f>K211</f>
        <v>0</v>
      </c>
      <c r="M211" s="770" t="s">
        <v>655</v>
      </c>
    </row>
    <row r="212" spans="1:13" s="750" customFormat="1" ht="32.25" customHeight="1" x14ac:dyDescent="0.25">
      <c r="A212" s="831"/>
      <c r="B212" s="766" t="s">
        <v>622</v>
      </c>
      <c r="C212" s="767">
        <v>128927</v>
      </c>
      <c r="D212" s="767">
        <v>31856</v>
      </c>
      <c r="E212" s="768">
        <f>C212-D212</f>
        <v>97071</v>
      </c>
      <c r="F212" s="828"/>
      <c r="G212" s="828"/>
      <c r="H212" s="828">
        <v>82304</v>
      </c>
      <c r="I212" s="829">
        <f>F212+G212+H212</f>
        <v>82304</v>
      </c>
      <c r="J212" s="779">
        <f>I212-E212</f>
        <v>-14767</v>
      </c>
      <c r="K212" s="824"/>
      <c r="L212" s="824"/>
      <c r="M212" s="770" t="s">
        <v>655</v>
      </c>
    </row>
    <row r="213" spans="1:13" s="825" customFormat="1" ht="127.5" customHeight="1" x14ac:dyDescent="0.25">
      <c r="A213" s="826" t="s">
        <v>656</v>
      </c>
      <c r="B213" s="820" t="s">
        <v>657</v>
      </c>
      <c r="C213" s="774"/>
      <c r="D213" s="774"/>
      <c r="E213" s="821">
        <f t="shared" si="1"/>
        <v>0</v>
      </c>
      <c r="F213" s="822">
        <v>240874</v>
      </c>
      <c r="G213" s="822">
        <v>240874</v>
      </c>
      <c r="H213" s="822">
        <v>240874</v>
      </c>
      <c r="I213" s="823">
        <f>F213+G213+H213</f>
        <v>722622</v>
      </c>
      <c r="J213" s="779">
        <f t="shared" si="3"/>
        <v>722622</v>
      </c>
      <c r="K213" s="824">
        <f>D213+I213</f>
        <v>722622</v>
      </c>
      <c r="L213" s="832">
        <f>K213+1787533+82303+101772-168933</f>
        <v>2525297</v>
      </c>
      <c r="M213" s="833" t="s">
        <v>658</v>
      </c>
    </row>
    <row r="214" spans="1:13" s="838" customFormat="1" ht="23.25" customHeight="1" x14ac:dyDescent="0.3">
      <c r="A214" s="834"/>
      <c r="B214" s="835" t="s">
        <v>643</v>
      </c>
      <c r="C214" s="824">
        <f t="shared" ref="C214:I214" si="7">C188+C191</f>
        <v>14670120.24</v>
      </c>
      <c r="D214" s="824">
        <f t="shared" si="7"/>
        <v>7197554.7779300008</v>
      </c>
      <c r="E214" s="836">
        <f t="shared" si="7"/>
        <v>7472565.4620699994</v>
      </c>
      <c r="F214" s="824">
        <f t="shared" si="7"/>
        <v>1052514.7234133333</v>
      </c>
      <c r="G214" s="824">
        <f t="shared" si="7"/>
        <v>1352226.7234133335</v>
      </c>
      <c r="H214" s="824">
        <f t="shared" si="7"/>
        <v>3265148.7234133333</v>
      </c>
      <c r="I214" s="836">
        <f t="shared" si="7"/>
        <v>5669890.1702399999</v>
      </c>
      <c r="J214" s="779">
        <f>I214-E214</f>
        <v>-1802675.2918299995</v>
      </c>
      <c r="K214" s="832">
        <f>K188+K191</f>
        <v>12362970.948170001</v>
      </c>
      <c r="L214" s="832">
        <f>L188+L191</f>
        <v>14165645.948170001</v>
      </c>
      <c r="M214" s="837"/>
    </row>
    <row r="215" spans="1:13" x14ac:dyDescent="0.25">
      <c r="B215" s="839"/>
      <c r="C215" s="840"/>
      <c r="E215" s="841"/>
      <c r="F215" s="842"/>
      <c r="J215" s="843"/>
      <c r="K215" s="842"/>
      <c r="L215" s="840"/>
      <c r="M215" s="844"/>
    </row>
    <row r="216" spans="1:13" x14ac:dyDescent="0.25">
      <c r="C216" s="842"/>
      <c r="D216" s="842"/>
      <c r="M216" s="844"/>
    </row>
  </sheetData>
  <mergeCells count="4">
    <mergeCell ref="A1:I1"/>
    <mergeCell ref="M194:M195"/>
    <mergeCell ref="A210:A211"/>
    <mergeCell ref="B210:B211"/>
  </mergeCells>
  <pageMargins left="0" right="0" top="0" bottom="0" header="0.51181102362204722" footer="0.51181102362204722"/>
  <pageSetup paperSize="9" scale="44" orientation="landscape" r:id="rId1"/>
  <rowBreaks count="1" manualBreakCount="1">
    <brk id="214"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W52"/>
  <sheetViews>
    <sheetView view="pageBreakPreview" zoomScale="95" zoomScaleNormal="80" zoomScaleSheetLayoutView="95" workbookViewId="0">
      <pane xSplit="4" ySplit="6" topLeftCell="NB7" activePane="bottomRight" state="frozen"/>
      <selection pane="topRight" activeCell="E1" sqref="E1"/>
      <selection pane="bottomLeft" activeCell="A7" sqref="A7"/>
      <selection pane="bottomRight" activeCell="NR21" sqref="NR21"/>
    </sheetView>
  </sheetViews>
  <sheetFormatPr defaultColWidth="9.140625" defaultRowHeight="12.75" x14ac:dyDescent="0.2"/>
  <cols>
    <col min="1" max="1" width="13.140625" style="131" customWidth="1"/>
    <col min="2" max="2" width="6.7109375" style="131" customWidth="1"/>
    <col min="3" max="3" width="27" style="131" customWidth="1"/>
    <col min="4" max="4" width="14" style="193" customWidth="1"/>
    <col min="5" max="5" width="17.5703125" style="131" customWidth="1"/>
    <col min="6" max="8" width="16.42578125" style="131" customWidth="1"/>
    <col min="9" max="10" width="15.140625" style="131" customWidth="1"/>
    <col min="11" max="15" width="11.85546875" style="131" customWidth="1"/>
    <col min="16" max="16" width="13.28515625" style="131" customWidth="1"/>
    <col min="17" max="19" width="15.85546875" style="131" customWidth="1"/>
    <col min="20" max="20" width="13.85546875" style="131" customWidth="1"/>
    <col min="21" max="21" width="9.140625" style="131" customWidth="1"/>
    <col min="22" max="22" width="12.140625" style="131" customWidth="1"/>
    <col min="23" max="23" width="12" style="131" customWidth="1"/>
    <col min="24" max="27" width="9.140625" style="131" customWidth="1"/>
    <col min="28" max="28" width="16.28515625" style="131" customWidth="1"/>
    <col min="29" max="29" width="16.140625" style="131" customWidth="1"/>
    <col min="30" max="30" width="15.140625" style="131" customWidth="1"/>
    <col min="31" max="31" width="15.42578125" style="131" customWidth="1"/>
    <col min="32" max="32" width="14.7109375" style="131" customWidth="1"/>
    <col min="33" max="33" width="9.140625" style="131" customWidth="1"/>
    <col min="34" max="34" width="11.85546875" style="131" customWidth="1"/>
    <col min="35" max="35" width="14.7109375" style="131" customWidth="1"/>
    <col min="36" max="39" width="9.140625" style="131" customWidth="1"/>
    <col min="40" max="40" width="16.7109375" style="131" customWidth="1"/>
    <col min="41" max="41" width="16" style="131" customWidth="1"/>
    <col min="42" max="43" width="13.140625" style="131" customWidth="1"/>
    <col min="44" max="44" width="12.28515625" style="131" customWidth="1"/>
    <col min="45" max="45" width="9.140625" style="131" customWidth="1"/>
    <col min="46" max="46" width="16.7109375" style="131" customWidth="1"/>
    <col min="47" max="47" width="14.7109375" style="131" customWidth="1"/>
    <col min="48" max="48" width="13.140625" style="131" customWidth="1"/>
    <col min="49" max="49" width="12.5703125" style="131" customWidth="1"/>
    <col min="50" max="51" width="9.140625" style="131" customWidth="1"/>
    <col min="52" max="52" width="16.7109375" style="131" customWidth="1"/>
    <col min="53" max="53" width="16" style="131" customWidth="1"/>
    <col min="54" max="55" width="14.85546875" style="131" customWidth="1"/>
    <col min="56" max="56" width="16" style="131" customWidth="1"/>
    <col min="57" max="57" width="9.140625" style="131" customWidth="1"/>
    <col min="58" max="58" width="13.85546875" style="131" customWidth="1"/>
    <col min="59" max="59" width="13.7109375" style="131" customWidth="1"/>
    <col min="60" max="60" width="13.85546875" style="131" customWidth="1"/>
    <col min="61" max="61" width="13.140625" style="131" customWidth="1"/>
    <col min="62" max="62" width="13.85546875" style="131" customWidth="1"/>
    <col min="63" max="63" width="8.140625" style="131" customWidth="1"/>
    <col min="64" max="64" width="17.85546875" style="131" customWidth="1"/>
    <col min="65" max="65" width="13.7109375" style="131" customWidth="1"/>
    <col min="66" max="68" width="12.7109375" style="131" customWidth="1"/>
    <col min="69" max="69" width="9.140625" style="131" customWidth="1"/>
    <col min="70" max="70" width="12.140625" style="131" customWidth="1"/>
    <col min="71" max="71" width="13.7109375" style="131" customWidth="1"/>
    <col min="72" max="72" width="10.140625" style="131" customWidth="1"/>
    <col min="73" max="73" width="9" style="131" customWidth="1"/>
    <col min="74" max="74" width="9.85546875" style="131" customWidth="1"/>
    <col min="75" max="75" width="9.140625" style="131" customWidth="1"/>
    <col min="76" max="76" width="15.140625" style="131" customWidth="1"/>
    <col min="77" max="77" width="15.7109375" style="131" customWidth="1"/>
    <col min="78" max="78" width="13" style="131" customWidth="1"/>
    <col min="79" max="79" width="11.5703125" style="131" customWidth="1"/>
    <col min="80" max="80" width="10.85546875" style="131" customWidth="1"/>
    <col min="81" max="81" width="9.140625" style="131" customWidth="1"/>
    <col min="82" max="82" width="11.7109375" style="131" customWidth="1"/>
    <col min="83" max="83" width="12" style="131" customWidth="1"/>
    <col min="84" max="87" width="9.140625" style="131" customWidth="1"/>
    <col min="88" max="88" width="13" style="131" customWidth="1"/>
    <col min="89" max="89" width="15.5703125" style="131" customWidth="1"/>
    <col min="90" max="90" width="16.7109375" style="131" customWidth="1"/>
    <col min="91" max="91" width="13" style="131" customWidth="1"/>
    <col min="92" max="92" width="12.85546875" style="131" customWidth="1"/>
    <col min="93" max="99" width="9.140625" style="131" customWidth="1"/>
    <col min="100" max="100" width="14.5703125" style="131" customWidth="1"/>
    <col min="101" max="101" width="16" style="131" customWidth="1"/>
    <col min="102" max="102" width="12" style="131" customWidth="1"/>
    <col min="103" max="103" width="14" style="131" customWidth="1"/>
    <col min="104" max="104" width="13.7109375" style="131" customWidth="1"/>
    <col min="105" max="105" width="14.85546875" style="131" customWidth="1"/>
    <col min="106" max="106" width="11.42578125" style="131" customWidth="1"/>
    <col min="107" max="112" width="12.42578125" style="131" customWidth="1"/>
    <col min="113" max="113" width="16.85546875" style="131" customWidth="1"/>
    <col min="114" max="114" width="14.42578125" style="131" customWidth="1"/>
    <col min="115" max="115" width="15.140625" style="131" customWidth="1"/>
    <col min="116" max="116" width="12.42578125" style="131" customWidth="1"/>
    <col min="117" max="117" width="10.7109375" style="131" customWidth="1"/>
    <col min="118" max="118" width="13.5703125" style="131" customWidth="1"/>
    <col min="119" max="119" width="13.28515625" style="131" customWidth="1"/>
    <col min="120" max="120" width="7.7109375" style="131" customWidth="1"/>
    <col min="121" max="121" width="5.85546875" style="131" customWidth="1"/>
    <col min="122" max="122" width="8.5703125" style="131" customWidth="1"/>
    <col min="123" max="123" width="10.85546875" style="131" customWidth="1"/>
    <col min="124" max="124" width="13.5703125" style="131" customWidth="1"/>
    <col min="125" max="125" width="18" style="131" customWidth="1"/>
    <col min="126" max="126" width="12.42578125" style="131" customWidth="1"/>
    <col min="127" max="127" width="12.28515625" style="131" customWidth="1"/>
    <col min="128" max="128" width="12.42578125" style="131" customWidth="1"/>
    <col min="129" max="129" width="10.85546875" style="131" customWidth="1"/>
    <col min="130" max="130" width="12.42578125" style="131" customWidth="1"/>
    <col min="131" max="131" width="16.7109375" style="131" customWidth="1"/>
    <col min="132" max="132" width="7.85546875" style="131" customWidth="1"/>
    <col min="133" max="133" width="11.85546875" style="131" customWidth="1"/>
    <col min="134" max="134" width="7" style="131" customWidth="1"/>
    <col min="135" max="135" width="6" style="131" customWidth="1"/>
    <col min="136" max="136" width="14" style="131" customWidth="1"/>
    <col min="137" max="137" width="14.28515625" style="131" customWidth="1"/>
    <col min="138" max="138" width="11.7109375" style="131" customWidth="1"/>
    <col min="139" max="139" width="12.28515625" style="131" customWidth="1"/>
    <col min="140" max="140" width="11.5703125" style="131" customWidth="1"/>
    <col min="141" max="141" width="11.140625" style="131" customWidth="1"/>
    <col min="142" max="142" width="14" style="131" customWidth="1"/>
    <col min="143" max="143" width="14.28515625" style="131" customWidth="1"/>
    <col min="144" max="144" width="11.7109375" style="131" customWidth="1"/>
    <col min="145" max="145" width="12.28515625" style="131" customWidth="1"/>
    <col min="146" max="146" width="11.5703125" style="131" customWidth="1"/>
    <col min="147" max="147" width="9.140625" style="131" customWidth="1"/>
    <col min="148" max="148" width="14" style="131" customWidth="1"/>
    <col min="149" max="149" width="14.28515625" style="131" customWidth="1"/>
    <col min="150" max="150" width="11.7109375" style="131" customWidth="1"/>
    <col min="151" max="151" width="12.28515625" style="131" customWidth="1"/>
    <col min="152" max="152" width="11.5703125" style="131" customWidth="1"/>
    <col min="153" max="153" width="9.140625" style="131" customWidth="1"/>
    <col min="154" max="154" width="13.7109375" style="131" customWidth="1"/>
    <col min="155" max="155" width="16.42578125" style="131" customWidth="1"/>
    <col min="156" max="156" width="13.7109375" style="131" customWidth="1"/>
    <col min="157" max="157" width="15" style="131" customWidth="1"/>
    <col min="158" max="158" width="14.42578125" style="131" customWidth="1"/>
    <col min="159" max="159" width="11" style="131" customWidth="1"/>
    <col min="160" max="160" width="14" style="131" customWidth="1"/>
    <col min="161" max="161" width="14.28515625" style="131" customWidth="1"/>
    <col min="162" max="162" width="11.7109375" style="131" customWidth="1"/>
    <col min="163" max="163" width="12.28515625" style="131" customWidth="1"/>
    <col min="164" max="164" width="11.5703125" style="131" customWidth="1"/>
    <col min="165" max="165" width="8.140625" style="131" customWidth="1"/>
    <col min="166" max="166" width="10.85546875" style="131" customWidth="1"/>
    <col min="167" max="167" width="16.42578125" style="132" customWidth="1"/>
    <col min="168" max="168" width="10.85546875" style="132" customWidth="1"/>
    <col min="169" max="170" width="9.7109375" style="132" customWidth="1"/>
    <col min="171" max="171" width="11.5703125" style="132" customWidth="1"/>
    <col min="172" max="172" width="13.7109375" style="131" customWidth="1"/>
    <col min="173" max="173" width="17.140625" style="131" customWidth="1"/>
    <col min="174" max="174" width="13.7109375" style="131" customWidth="1"/>
    <col min="175" max="175" width="16.28515625" style="131" customWidth="1"/>
    <col min="176" max="176" width="14.42578125" style="131" customWidth="1"/>
    <col min="177" max="177" width="11" style="131" customWidth="1"/>
    <col min="178" max="178" width="14" style="131" customWidth="1"/>
    <col min="179" max="179" width="14.28515625" style="131" customWidth="1"/>
    <col min="180" max="180" width="11.7109375" style="131" customWidth="1"/>
    <col min="181" max="181" width="11.140625" style="131" customWidth="1"/>
    <col min="182" max="182" width="9.85546875" style="131" customWidth="1"/>
    <col min="183" max="183" width="6" style="131" customWidth="1"/>
    <col min="184" max="184" width="14.140625" style="131" customWidth="1"/>
    <col min="185" max="185" width="12" style="131" customWidth="1"/>
    <col min="186" max="186" width="11.85546875" style="131" customWidth="1"/>
    <col min="187" max="187" width="10.85546875" style="131" customWidth="1"/>
    <col min="188" max="188" width="6.140625" style="131" customWidth="1"/>
    <col min="189" max="189" width="21.85546875" style="131" customWidth="1"/>
    <col min="190" max="190" width="15.140625" style="131" customWidth="1"/>
    <col min="191" max="191" width="17.85546875" style="131" customWidth="1"/>
    <col min="192" max="192" width="13.7109375" style="131" customWidth="1"/>
    <col min="193" max="193" width="13" style="131" customWidth="1"/>
    <col min="194" max="194" width="14.42578125" style="131" customWidth="1"/>
    <col min="195" max="195" width="11" style="131" customWidth="1"/>
    <col min="196" max="196" width="14" style="131" customWidth="1"/>
    <col min="197" max="197" width="14.28515625" style="131" customWidth="1"/>
    <col min="198" max="198" width="11.7109375" style="131" customWidth="1"/>
    <col min="199" max="199" width="11.140625" style="131" customWidth="1"/>
    <col min="200" max="200" width="9.85546875" style="131" customWidth="1"/>
    <col min="201" max="201" width="6" style="131" customWidth="1"/>
    <col min="202" max="202" width="14.140625" style="131" customWidth="1"/>
    <col min="203" max="203" width="20.5703125" style="131" customWidth="1"/>
    <col min="204" max="204" width="11.85546875" style="131" customWidth="1"/>
    <col min="205" max="205" width="10.85546875" style="131" customWidth="1"/>
    <col min="206" max="206" width="6.140625" style="131" customWidth="1"/>
    <col min="207" max="207" width="21.85546875" style="131" customWidth="1"/>
    <col min="208" max="208" width="15.7109375" style="131" customWidth="1"/>
    <col min="209" max="209" width="18.5703125" style="131" customWidth="1"/>
    <col min="210" max="212" width="12.85546875" style="131" customWidth="1"/>
    <col min="213" max="213" width="11" style="131" customWidth="1"/>
    <col min="214" max="214" width="10.5703125" style="131" customWidth="1"/>
    <col min="215" max="215" width="13.42578125" style="131" customWidth="1"/>
    <col min="216" max="216" width="12" style="131" customWidth="1"/>
    <col min="217" max="217" width="17.28515625" style="131" customWidth="1"/>
    <col min="218" max="218" width="15.5703125" style="131" customWidth="1"/>
    <col min="219" max="219" width="9.140625" style="131" customWidth="1"/>
    <col min="220" max="220" width="10.5703125" style="131" customWidth="1"/>
    <col min="221" max="221" width="13.42578125" style="131" customWidth="1"/>
    <col min="222" max="222" width="9.140625" style="131" customWidth="1"/>
    <col min="223" max="223" width="17.28515625" style="131" customWidth="1"/>
    <col min="224" max="224" width="15.5703125" style="131" customWidth="1"/>
    <col min="225" max="225" width="9.140625" style="131" customWidth="1"/>
    <col min="226" max="226" width="10.5703125" style="131" customWidth="1"/>
    <col min="227" max="227" width="13.42578125" style="131" customWidth="1"/>
    <col min="228" max="228" width="9.140625" style="131" customWidth="1"/>
    <col min="229" max="229" width="17.28515625" style="131" customWidth="1"/>
    <col min="230" max="230" width="15.5703125" style="131" customWidth="1"/>
    <col min="231" max="231" width="9.140625" style="131" customWidth="1"/>
    <col min="232" max="232" width="10.5703125" style="131" customWidth="1"/>
    <col min="233" max="233" width="13.42578125" style="131" customWidth="1"/>
    <col min="234" max="234" width="9.140625" style="131" customWidth="1"/>
    <col min="235" max="235" width="17.28515625" style="131" customWidth="1"/>
    <col min="236" max="236" width="15.5703125" style="131" customWidth="1"/>
    <col min="237" max="237" width="9.140625" style="131" customWidth="1"/>
    <col min="238" max="238" width="15.7109375" style="131" customWidth="1"/>
    <col min="239" max="239" width="13.42578125" style="131" customWidth="1"/>
    <col min="240" max="240" width="15.42578125" style="131" customWidth="1"/>
    <col min="241" max="241" width="21.7109375" style="131" customWidth="1"/>
    <col min="242" max="242" width="15.5703125" style="131" customWidth="1"/>
    <col min="243" max="243" width="11" style="131" customWidth="1"/>
    <col min="244" max="244" width="14" style="131" customWidth="1"/>
    <col min="245" max="245" width="14.28515625" style="131" customWidth="1"/>
    <col min="246" max="246" width="11.7109375" style="131" customWidth="1"/>
    <col min="247" max="247" width="11.140625" style="131" customWidth="1"/>
    <col min="248" max="248" width="9.85546875" style="131" customWidth="1"/>
    <col min="249" max="249" width="6" style="131" customWidth="1"/>
    <col min="250" max="250" width="14.140625" style="131" customWidth="1"/>
    <col min="251" max="251" width="11.140625" style="131" customWidth="1"/>
    <col min="252" max="252" width="11.85546875" style="131" customWidth="1"/>
    <col min="253" max="253" width="10.85546875" style="131" customWidth="1"/>
    <col min="254" max="254" width="10.5703125" style="131" customWidth="1"/>
    <col min="255" max="255" width="21.85546875" style="131" customWidth="1"/>
    <col min="256" max="256" width="15.7109375" style="131" customWidth="1"/>
    <col min="257" max="257" width="13.42578125" style="131" customWidth="1"/>
    <col min="258" max="258" width="15.42578125" style="131" customWidth="1"/>
    <col min="259" max="259" width="21.7109375" style="131" customWidth="1"/>
    <col min="260" max="260" width="15.5703125" style="131" customWidth="1"/>
    <col min="261" max="261" width="11" style="131" customWidth="1"/>
    <col min="262" max="262" width="9.7109375" style="131" customWidth="1"/>
    <col min="263" max="264" width="12.140625" style="131" customWidth="1"/>
    <col min="265" max="265" width="10.5703125" style="131" customWidth="1"/>
    <col min="266" max="266" width="11" style="131" customWidth="1"/>
    <col min="267" max="267" width="9.140625" style="131" customWidth="1"/>
    <col min="268" max="268" width="11.7109375" style="131" customWidth="1"/>
    <col min="269" max="269" width="11.85546875" style="131" customWidth="1"/>
    <col min="270" max="270" width="11.42578125" style="131" customWidth="1"/>
    <col min="271" max="271" width="11.140625" style="131" customWidth="1"/>
    <col min="272" max="272" width="10.5703125" style="131" customWidth="1"/>
    <col min="273" max="273" width="10.42578125" style="131" customWidth="1"/>
    <col min="274" max="274" width="12.5703125" style="131" customWidth="1"/>
    <col min="275" max="275" width="12" style="131" customWidth="1"/>
    <col min="276" max="276" width="12.28515625" style="131" customWidth="1"/>
    <col min="277" max="277" width="12" style="131" customWidth="1"/>
    <col min="278" max="278" width="11.85546875" style="131" customWidth="1"/>
    <col min="279" max="280" width="10.5703125" style="131" customWidth="1"/>
    <col min="281" max="281" width="13.42578125" style="131" customWidth="1"/>
    <col min="282" max="282" width="10" style="131" customWidth="1"/>
    <col min="283" max="283" width="17.28515625" style="131" customWidth="1"/>
    <col min="284" max="284" width="15.5703125" style="131" customWidth="1"/>
    <col min="285" max="285" width="9.140625" style="131" customWidth="1"/>
    <col min="286" max="286" width="15.7109375" style="131" customWidth="1"/>
    <col min="287" max="287" width="13.42578125" style="131" customWidth="1"/>
    <col min="288" max="288" width="15.42578125" style="131" customWidth="1"/>
    <col min="289" max="289" width="21.7109375" style="131" customWidth="1"/>
    <col min="290" max="290" width="15.5703125" style="131" customWidth="1"/>
    <col min="291" max="291" width="11" style="131" customWidth="1"/>
    <col min="292" max="292" width="9.7109375" style="131" customWidth="1"/>
    <col min="293" max="294" width="12.140625" style="131" customWidth="1"/>
    <col min="295" max="295" width="10.5703125" style="131" customWidth="1"/>
    <col min="296" max="296" width="11" style="131" customWidth="1"/>
    <col min="297" max="297" width="9.140625" style="131" customWidth="1"/>
    <col min="298" max="298" width="11.7109375" style="131" customWidth="1"/>
    <col min="299" max="299" width="11.85546875" style="131" customWidth="1"/>
    <col min="300" max="300" width="11.42578125" style="131" customWidth="1"/>
    <col min="301" max="301" width="11.140625" style="131" customWidth="1"/>
    <col min="302" max="302" width="10.5703125" style="131" customWidth="1"/>
    <col min="303" max="303" width="10.42578125" style="131" customWidth="1"/>
    <col min="304" max="304" width="14.7109375" style="131" customWidth="1"/>
    <col min="305" max="305" width="16" style="280" customWidth="1"/>
    <col min="306" max="306" width="14.7109375" style="280" customWidth="1"/>
    <col min="307" max="307" width="16.140625" style="280" customWidth="1"/>
    <col min="308" max="308" width="15.7109375" style="280" customWidth="1"/>
    <col min="309" max="309" width="12" style="131" customWidth="1"/>
    <col min="310" max="310" width="9.7109375" style="131" customWidth="1"/>
    <col min="311" max="312" width="12.140625" style="131" customWidth="1"/>
    <col min="313" max="313" width="10.5703125" style="131" customWidth="1"/>
    <col min="314" max="314" width="11" style="131" customWidth="1"/>
    <col min="315" max="315" width="9.140625" style="131" customWidth="1"/>
    <col min="316" max="316" width="11.7109375" style="131" customWidth="1"/>
    <col min="317" max="317" width="11.85546875" style="131" customWidth="1"/>
    <col min="318" max="318" width="11.42578125" style="131" customWidth="1"/>
    <col min="319" max="319" width="11.140625" style="131" customWidth="1"/>
    <col min="320" max="320" width="10.5703125" style="131" customWidth="1"/>
    <col min="321" max="321" width="10.42578125" style="131" customWidth="1"/>
    <col min="322" max="322" width="15.140625" style="131" customWidth="1"/>
    <col min="323" max="323" width="16.140625" style="280" customWidth="1"/>
    <col min="324" max="324" width="14.7109375" style="280" customWidth="1"/>
    <col min="325" max="325" width="16.85546875" style="280" customWidth="1"/>
    <col min="326" max="326" width="16.7109375" style="280" customWidth="1"/>
    <col min="327" max="327" width="12" style="131" customWidth="1"/>
    <col min="328" max="328" width="12.7109375" style="131" customWidth="1"/>
    <col min="329" max="329" width="13.42578125" style="131" customWidth="1"/>
    <col min="330" max="330" width="12.140625" style="131" customWidth="1"/>
    <col min="331" max="331" width="17.28515625" style="131" customWidth="1"/>
    <col min="332" max="332" width="15.5703125" style="131" customWidth="1"/>
    <col min="333" max="333" width="9.140625" style="131" customWidth="1"/>
    <col min="334" max="334" width="14.42578125" style="131" customWidth="1"/>
    <col min="335" max="336" width="14.28515625" style="131" customWidth="1"/>
    <col min="337" max="337" width="14.42578125" style="131" customWidth="1"/>
    <col min="338" max="338" width="14.85546875" style="131" customWidth="1"/>
    <col min="339" max="339" width="12.5703125" style="131" customWidth="1"/>
    <col min="340" max="340" width="9.7109375" style="131" customWidth="1"/>
    <col min="341" max="342" width="12.140625" style="131" customWidth="1"/>
    <col min="343" max="343" width="10.5703125" style="131" customWidth="1"/>
    <col min="344" max="344" width="11" style="131" customWidth="1"/>
    <col min="345" max="345" width="9.140625" style="131" customWidth="1"/>
    <col min="346" max="346" width="11.7109375" style="131" customWidth="1"/>
    <col min="347" max="347" width="11.85546875" style="131" customWidth="1"/>
    <col min="348" max="348" width="11.42578125" style="131" customWidth="1"/>
    <col min="349" max="349" width="11.140625" style="131" customWidth="1"/>
    <col min="350" max="350" width="10.5703125" style="131" customWidth="1"/>
    <col min="351" max="351" width="10.42578125" style="131" customWidth="1"/>
    <col min="352" max="352" width="16.42578125" style="131" bestFit="1" customWidth="1"/>
    <col min="353" max="353" width="16.140625" style="280" customWidth="1"/>
    <col min="354" max="354" width="16.28515625" style="280" customWidth="1"/>
    <col min="355" max="355" width="16.85546875" style="280" customWidth="1"/>
    <col min="356" max="356" width="16.7109375" style="280" customWidth="1"/>
    <col min="357" max="357" width="12.5703125" style="131" bestFit="1" customWidth="1"/>
    <col min="358" max="358" width="14.42578125" style="131" bestFit="1" customWidth="1"/>
    <col min="359" max="359" width="15.140625" style="131" customWidth="1"/>
    <col min="360" max="360" width="15.28515625" style="131" customWidth="1"/>
    <col min="361" max="363" width="12.5703125" style="131" customWidth="1"/>
    <col min="364" max="364" width="16.42578125" style="131" bestFit="1" customWidth="1"/>
    <col min="365" max="365" width="16.140625" style="280" customWidth="1"/>
    <col min="366" max="366" width="16.28515625" style="280" customWidth="1"/>
    <col min="367" max="367" width="16.85546875" style="280" customWidth="1"/>
    <col min="368" max="368" width="16.7109375" style="280" customWidth="1"/>
    <col min="369" max="369" width="14" style="131" bestFit="1" customWidth="1"/>
    <col min="370" max="370" width="9.7109375" style="131" customWidth="1"/>
    <col min="371" max="372" width="12.140625" style="131" customWidth="1"/>
    <col min="373" max="373" width="10.5703125" style="131" customWidth="1"/>
    <col min="374" max="374" width="11" style="131" customWidth="1"/>
    <col min="375" max="375" width="9.140625" style="131" customWidth="1"/>
    <col min="376" max="376" width="11.7109375" style="131" customWidth="1"/>
    <col min="377" max="377" width="11.85546875" style="131" customWidth="1"/>
    <col min="378" max="378" width="13" style="131" customWidth="1"/>
    <col min="379" max="379" width="11.140625" style="131" customWidth="1"/>
    <col min="380" max="380" width="12.42578125" style="131" bestFit="1" customWidth="1"/>
    <col min="381" max="381" width="10.42578125" style="131" customWidth="1"/>
    <col min="382" max="382" width="16" style="131" customWidth="1"/>
    <col min="383" max="383" width="17.7109375" style="131" customWidth="1"/>
    <col min="384" max="384" width="16.28515625" style="131" customWidth="1"/>
    <col min="385" max="386" width="16.42578125" style="131" customWidth="1"/>
    <col min="387" max="387" width="12.5703125" style="131" bestFit="1" customWidth="1"/>
    <col min="388" max="16384" width="9.140625" style="131"/>
  </cols>
  <sheetData>
    <row r="1" spans="1:387" ht="27" customHeight="1" x14ac:dyDescent="0.25">
      <c r="A1" s="868" t="s">
        <v>267</v>
      </c>
      <c r="B1" s="868"/>
      <c r="C1" s="868"/>
      <c r="D1" s="868"/>
      <c r="E1" s="868"/>
      <c r="F1" s="868"/>
      <c r="G1" s="868"/>
      <c r="H1" s="868"/>
      <c r="I1" s="868"/>
      <c r="J1" s="711"/>
      <c r="K1" s="711"/>
      <c r="L1" s="711"/>
      <c r="M1" s="711"/>
      <c r="N1" s="711"/>
      <c r="O1" s="711"/>
      <c r="NF1" s="668"/>
      <c r="NG1" s="348"/>
      <c r="NH1" s="348"/>
      <c r="NI1" s="348"/>
      <c r="NJ1" s="348"/>
      <c r="NK1" s="348"/>
      <c r="NL1" s="348"/>
      <c r="NM1" s="348"/>
      <c r="NN1" s="348"/>
      <c r="NO1" s="348"/>
      <c r="NP1" s="348"/>
      <c r="NQ1" s="669"/>
    </row>
    <row r="2" spans="1:387" ht="15" x14ac:dyDescent="0.25">
      <c r="A2" s="733"/>
      <c r="B2" s="733"/>
      <c r="C2" s="733"/>
      <c r="D2" s="133"/>
      <c r="E2" s="133"/>
      <c r="F2" s="133"/>
      <c r="G2" s="133"/>
      <c r="H2" s="133"/>
      <c r="I2" s="133"/>
      <c r="J2" s="133"/>
      <c r="K2" s="133"/>
      <c r="L2" s="133"/>
      <c r="M2" s="133"/>
      <c r="N2" s="133"/>
      <c r="O2" s="133"/>
      <c r="NF2" s="670"/>
      <c r="NG2" s="331"/>
      <c r="NH2" s="331"/>
      <c r="NI2" s="331"/>
      <c r="NJ2" s="331"/>
      <c r="NK2" s="331"/>
      <c r="NL2" s="331"/>
      <c r="NM2" s="331"/>
      <c r="NN2" s="331"/>
      <c r="NO2" s="331"/>
      <c r="NP2" s="331"/>
      <c r="NQ2" s="671"/>
    </row>
    <row r="3" spans="1:387" s="135" customFormat="1" ht="15.75" thickBot="1" x14ac:dyDescent="0.3">
      <c r="A3" s="733"/>
      <c r="B3" s="733"/>
      <c r="C3" s="733"/>
      <c r="D3" s="134"/>
      <c r="E3" s="134"/>
      <c r="F3" s="134"/>
      <c r="G3" s="134"/>
      <c r="H3" s="134"/>
      <c r="I3" s="134">
        <v>1.4</v>
      </c>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134"/>
      <c r="BP3" s="134"/>
      <c r="BQ3" s="134"/>
      <c r="BR3" s="134"/>
      <c r="BS3" s="134"/>
      <c r="BT3" s="134"/>
      <c r="BU3" s="134"/>
      <c r="BV3" s="134"/>
      <c r="BW3" s="134"/>
      <c r="BX3" s="134"/>
      <c r="BY3" s="134"/>
      <c r="BZ3" s="134"/>
      <c r="CA3" s="134"/>
      <c r="CB3" s="134"/>
      <c r="CC3" s="134"/>
      <c r="CD3" s="134"/>
      <c r="CE3" s="134"/>
      <c r="CF3" s="134"/>
      <c r="CG3" s="134"/>
      <c r="CH3" s="134"/>
      <c r="CI3" s="134"/>
      <c r="CJ3" s="134"/>
      <c r="CK3" s="134"/>
      <c r="CL3" s="134"/>
      <c r="CM3" s="134"/>
      <c r="CN3" s="134"/>
      <c r="CO3" s="134"/>
      <c r="CP3" s="134"/>
      <c r="CQ3" s="134"/>
      <c r="CR3" s="134"/>
      <c r="CS3" s="134"/>
      <c r="CT3" s="134"/>
      <c r="CU3" s="134"/>
      <c r="CV3" s="134"/>
      <c r="CW3" s="134"/>
      <c r="CX3" s="134"/>
      <c r="CY3" s="134"/>
      <c r="CZ3" s="134"/>
      <c r="DA3" s="134"/>
      <c r="DB3" s="134"/>
      <c r="DC3" s="134"/>
      <c r="DD3" s="134"/>
      <c r="DE3" s="134"/>
      <c r="DF3" s="134"/>
      <c r="DG3" s="134"/>
      <c r="DH3" s="134"/>
      <c r="DI3" s="134"/>
      <c r="DJ3" s="134"/>
      <c r="DK3" s="134"/>
      <c r="DL3" s="134"/>
      <c r="DM3" s="134"/>
      <c r="DN3" s="134"/>
      <c r="DO3" s="134"/>
      <c r="DP3" s="134"/>
      <c r="DQ3" s="134"/>
      <c r="DR3" s="134"/>
      <c r="DS3" s="134"/>
      <c r="DT3" s="134"/>
      <c r="DU3" s="134"/>
      <c r="DV3" s="134"/>
      <c r="DW3" s="134"/>
      <c r="DX3" s="134"/>
      <c r="DY3" s="134"/>
      <c r="DZ3" s="134"/>
      <c r="EA3" s="134"/>
      <c r="EB3" s="134"/>
      <c r="EC3" s="134"/>
      <c r="ED3" s="134"/>
      <c r="EE3" s="134"/>
      <c r="EF3" s="134"/>
      <c r="EG3" s="134"/>
      <c r="EH3" s="134"/>
      <c r="EI3" s="134"/>
      <c r="EJ3" s="134"/>
      <c r="EK3" s="134"/>
      <c r="EL3" s="134"/>
      <c r="EM3" s="134"/>
      <c r="EN3" s="134"/>
      <c r="EO3" s="134"/>
      <c r="EP3" s="134"/>
      <c r="EQ3" s="134"/>
      <c r="ER3" s="134"/>
      <c r="ES3" s="134"/>
      <c r="ET3" s="134"/>
      <c r="EU3" s="134"/>
      <c r="EV3" s="134"/>
      <c r="EW3" s="134"/>
      <c r="FD3" s="134"/>
      <c r="FE3" s="134"/>
      <c r="FF3" s="134"/>
      <c r="FG3" s="134"/>
      <c r="FH3" s="134"/>
      <c r="FI3" s="134"/>
      <c r="FJ3" s="134"/>
      <c r="FK3" s="136"/>
      <c r="FL3" s="136"/>
      <c r="FM3" s="136"/>
      <c r="FN3" s="136"/>
      <c r="FO3" s="136"/>
      <c r="FV3" s="134"/>
      <c r="FW3" s="134"/>
      <c r="FX3" s="134"/>
      <c r="FY3" s="134"/>
      <c r="FZ3" s="134"/>
      <c r="GA3" s="134"/>
      <c r="GB3" s="134"/>
      <c r="GC3" s="134"/>
      <c r="GD3" s="134"/>
      <c r="GE3" s="134"/>
      <c r="GF3" s="134"/>
      <c r="GG3" s="134"/>
      <c r="GN3" s="134"/>
      <c r="GO3" s="134"/>
      <c r="GP3" s="134"/>
      <c r="GQ3" s="134"/>
      <c r="GR3" s="134"/>
      <c r="GS3" s="134"/>
      <c r="GT3" s="134"/>
      <c r="GU3" s="134"/>
      <c r="GV3" s="134"/>
      <c r="GW3" s="134"/>
      <c r="GX3" s="134"/>
      <c r="GY3" s="134"/>
      <c r="GZ3" s="134"/>
      <c r="HF3" s="134"/>
      <c r="HG3" s="134"/>
      <c r="HH3" s="134"/>
      <c r="HI3" s="134"/>
      <c r="HJ3" s="134"/>
      <c r="HK3" s="134"/>
      <c r="HL3" s="134"/>
      <c r="HM3" s="134"/>
      <c r="HN3" s="134"/>
      <c r="HO3" s="134"/>
      <c r="HP3" s="134"/>
      <c r="HQ3" s="134"/>
      <c r="HR3" s="134"/>
      <c r="HS3" s="134"/>
      <c r="HT3" s="134"/>
      <c r="HU3" s="134"/>
      <c r="HV3" s="134"/>
      <c r="HW3" s="134"/>
      <c r="HX3" s="134"/>
      <c r="HY3" s="134"/>
      <c r="HZ3" s="134"/>
      <c r="IA3" s="134"/>
      <c r="IB3" s="134"/>
      <c r="IC3" s="134"/>
      <c r="ID3" s="134"/>
      <c r="IE3" s="134"/>
      <c r="IF3" s="134"/>
      <c r="IG3" s="134"/>
      <c r="IH3" s="134"/>
      <c r="II3" s="134"/>
      <c r="IJ3" s="134"/>
      <c r="IK3" s="134"/>
      <c r="IL3" s="134"/>
      <c r="IM3" s="134"/>
      <c r="IN3" s="134"/>
      <c r="IO3" s="134"/>
      <c r="IP3" s="134"/>
      <c r="IQ3" s="134"/>
      <c r="IR3" s="134"/>
      <c r="IS3" s="134"/>
      <c r="IT3" s="134"/>
      <c r="IU3" s="134"/>
      <c r="IV3" s="134"/>
      <c r="IW3" s="134"/>
      <c r="IX3" s="134"/>
      <c r="IY3" s="134"/>
      <c r="IZ3" s="134"/>
      <c r="JA3" s="134"/>
      <c r="JB3" s="134"/>
      <c r="JT3" s="134"/>
      <c r="JU3" s="134"/>
      <c r="JV3" s="134"/>
      <c r="JW3" s="134"/>
      <c r="JX3" s="134"/>
      <c r="JY3" s="134"/>
      <c r="JZ3" s="134"/>
      <c r="KA3" s="134"/>
      <c r="KB3" s="134"/>
      <c r="KC3" s="134"/>
      <c r="KD3" s="134"/>
      <c r="KE3" s="134"/>
      <c r="KF3" s="134"/>
      <c r="KS3" s="280"/>
      <c r="KT3" s="280"/>
      <c r="KU3" s="280"/>
      <c r="KV3" s="280"/>
      <c r="KX3" s="134"/>
      <c r="LK3" s="280"/>
      <c r="LL3" s="280"/>
      <c r="LM3" s="280"/>
      <c r="LN3" s="280"/>
      <c r="LP3" s="134"/>
      <c r="LQ3" s="134"/>
      <c r="LR3" s="134"/>
      <c r="LS3" s="134"/>
      <c r="LT3" s="134"/>
      <c r="LU3" s="134"/>
      <c r="LV3" s="134"/>
      <c r="LW3" s="134"/>
      <c r="LX3" s="134"/>
      <c r="LY3" s="134"/>
      <c r="LZ3" s="134"/>
      <c r="MA3" s="134"/>
      <c r="MB3" s="134"/>
      <c r="MO3" s="280"/>
      <c r="MP3" s="280"/>
      <c r="MQ3" s="280"/>
      <c r="MR3" s="280"/>
      <c r="NA3" s="280"/>
      <c r="NB3" s="280"/>
      <c r="NC3" s="280"/>
      <c r="ND3" s="280"/>
      <c r="NF3" s="672"/>
      <c r="NG3" s="673"/>
      <c r="NH3" s="673"/>
      <c r="NI3" s="673"/>
      <c r="NJ3" s="673"/>
      <c r="NK3" s="673"/>
      <c r="NL3" s="673"/>
      <c r="NM3" s="673"/>
      <c r="NN3" s="673"/>
      <c r="NO3" s="673"/>
      <c r="NP3" s="673"/>
      <c r="NQ3" s="674"/>
      <c r="NR3" s="134"/>
      <c r="NS3" s="134"/>
      <c r="NT3" s="134"/>
      <c r="NU3" s="134"/>
      <c r="NV3" s="134"/>
      <c r="NW3" s="134"/>
    </row>
    <row r="4" spans="1:387" ht="36" customHeight="1" x14ac:dyDescent="0.2">
      <c r="A4" s="869" t="s">
        <v>6</v>
      </c>
      <c r="B4" s="712"/>
      <c r="C4" s="871" t="s">
        <v>268</v>
      </c>
      <c r="D4" s="873" t="s">
        <v>1</v>
      </c>
      <c r="E4" s="871" t="s">
        <v>269</v>
      </c>
      <c r="F4" s="871"/>
      <c r="G4" s="871"/>
      <c r="H4" s="871"/>
      <c r="I4" s="871"/>
      <c r="J4" s="875" t="s">
        <v>1</v>
      </c>
      <c r="K4" s="878" t="s">
        <v>270</v>
      </c>
      <c r="L4" s="879"/>
      <c r="M4" s="879"/>
      <c r="N4" s="879"/>
      <c r="O4" s="880"/>
      <c r="P4" s="873" t="s">
        <v>1</v>
      </c>
      <c r="Q4" s="881" t="s">
        <v>271</v>
      </c>
      <c r="R4" s="881"/>
      <c r="S4" s="881"/>
      <c r="T4" s="881"/>
      <c r="U4" s="881"/>
      <c r="V4" s="873" t="s">
        <v>1</v>
      </c>
      <c r="W4" s="882" t="s">
        <v>272</v>
      </c>
      <c r="X4" s="882"/>
      <c r="Y4" s="882"/>
      <c r="Z4" s="882"/>
      <c r="AA4" s="882"/>
      <c r="AB4" s="883" t="s">
        <v>1</v>
      </c>
      <c r="AC4" s="871" t="s">
        <v>273</v>
      </c>
      <c r="AD4" s="871"/>
      <c r="AE4" s="871"/>
      <c r="AF4" s="871"/>
      <c r="AG4" s="871"/>
      <c r="AH4" s="883" t="s">
        <v>1</v>
      </c>
      <c r="AI4" s="871" t="s">
        <v>274</v>
      </c>
      <c r="AJ4" s="871"/>
      <c r="AK4" s="871"/>
      <c r="AL4" s="871"/>
      <c r="AM4" s="871"/>
      <c r="AN4" s="883" t="s">
        <v>1</v>
      </c>
      <c r="AO4" s="871" t="s">
        <v>275</v>
      </c>
      <c r="AP4" s="871"/>
      <c r="AQ4" s="871"/>
      <c r="AR4" s="871"/>
      <c r="AS4" s="871"/>
      <c r="AT4" s="886" t="s">
        <v>1</v>
      </c>
      <c r="AU4" s="888" t="s">
        <v>276</v>
      </c>
      <c r="AV4" s="888"/>
      <c r="AW4" s="888"/>
      <c r="AX4" s="888"/>
      <c r="AY4" s="888"/>
      <c r="AZ4" s="883" t="s">
        <v>1</v>
      </c>
      <c r="BA4" s="871" t="s">
        <v>277</v>
      </c>
      <c r="BB4" s="871"/>
      <c r="BC4" s="871"/>
      <c r="BD4" s="871"/>
      <c r="BE4" s="890"/>
      <c r="BF4" s="873" t="s">
        <v>1</v>
      </c>
      <c r="BG4" s="882" t="s">
        <v>278</v>
      </c>
      <c r="BH4" s="882"/>
      <c r="BI4" s="882"/>
      <c r="BJ4" s="882"/>
      <c r="BK4" s="882"/>
      <c r="BL4" s="873" t="s">
        <v>1</v>
      </c>
      <c r="BM4" s="871" t="s">
        <v>279</v>
      </c>
      <c r="BN4" s="871"/>
      <c r="BO4" s="871"/>
      <c r="BP4" s="871"/>
      <c r="BQ4" s="890"/>
      <c r="BR4" s="873" t="s">
        <v>1</v>
      </c>
      <c r="BS4" s="881" t="s">
        <v>280</v>
      </c>
      <c r="BT4" s="881"/>
      <c r="BU4" s="881"/>
      <c r="BV4" s="881"/>
      <c r="BW4" s="892"/>
      <c r="BX4" s="873" t="s">
        <v>1</v>
      </c>
      <c r="BY4" s="893" t="s">
        <v>281</v>
      </c>
      <c r="BZ4" s="893"/>
      <c r="CA4" s="893"/>
      <c r="CB4" s="893"/>
      <c r="CC4" s="894"/>
      <c r="CD4" s="873" t="s">
        <v>1</v>
      </c>
      <c r="CE4" s="881" t="s">
        <v>280</v>
      </c>
      <c r="CF4" s="881"/>
      <c r="CG4" s="881"/>
      <c r="CH4" s="881"/>
      <c r="CI4" s="892"/>
      <c r="CJ4" s="873" t="s">
        <v>1</v>
      </c>
      <c r="CK4" s="893" t="s">
        <v>282</v>
      </c>
      <c r="CL4" s="893"/>
      <c r="CM4" s="893"/>
      <c r="CN4" s="893"/>
      <c r="CO4" s="894"/>
      <c r="CP4" s="873" t="s">
        <v>1</v>
      </c>
      <c r="CQ4" s="882" t="s">
        <v>283</v>
      </c>
      <c r="CR4" s="882"/>
      <c r="CS4" s="882"/>
      <c r="CT4" s="882"/>
      <c r="CU4" s="895"/>
      <c r="CV4" s="873" t="s">
        <v>1</v>
      </c>
      <c r="CW4" s="893" t="s">
        <v>284</v>
      </c>
      <c r="CX4" s="893"/>
      <c r="CY4" s="893"/>
      <c r="CZ4" s="893"/>
      <c r="DA4" s="894"/>
      <c r="DB4" s="873" t="s">
        <v>1</v>
      </c>
      <c r="DC4" s="881" t="s">
        <v>285</v>
      </c>
      <c r="DD4" s="881"/>
      <c r="DE4" s="881"/>
      <c r="DF4" s="881"/>
      <c r="DG4" s="892"/>
      <c r="DH4" s="873" t="s">
        <v>1</v>
      </c>
      <c r="DI4" s="871" t="s">
        <v>286</v>
      </c>
      <c r="DJ4" s="871"/>
      <c r="DK4" s="871"/>
      <c r="DL4" s="871"/>
      <c r="DM4" s="890"/>
      <c r="DN4" s="873" t="s">
        <v>1</v>
      </c>
      <c r="DO4" s="878" t="s">
        <v>287</v>
      </c>
      <c r="DP4" s="879"/>
      <c r="DQ4" s="879"/>
      <c r="DR4" s="879"/>
      <c r="DS4" s="896"/>
      <c r="DT4" s="897" t="s">
        <v>1</v>
      </c>
      <c r="DU4" s="900" t="s">
        <v>288</v>
      </c>
      <c r="DV4" s="901"/>
      <c r="DW4" s="901"/>
      <c r="DX4" s="901"/>
      <c r="DY4" s="902"/>
      <c r="DZ4" s="903" t="s">
        <v>1</v>
      </c>
      <c r="EA4" s="906" t="s">
        <v>276</v>
      </c>
      <c r="EB4" s="879"/>
      <c r="EC4" s="879"/>
      <c r="ED4" s="879"/>
      <c r="EE4" s="880"/>
      <c r="EF4" s="875" t="s">
        <v>1</v>
      </c>
      <c r="EG4" s="900" t="s">
        <v>289</v>
      </c>
      <c r="EH4" s="901"/>
      <c r="EI4" s="901"/>
      <c r="EJ4" s="901"/>
      <c r="EK4" s="902"/>
      <c r="EL4" s="873" t="s">
        <v>1</v>
      </c>
      <c r="EM4" s="911" t="s">
        <v>290</v>
      </c>
      <c r="EN4" s="912"/>
      <c r="EO4" s="912"/>
      <c r="EP4" s="912"/>
      <c r="EQ4" s="913"/>
      <c r="ER4" s="874" t="s">
        <v>1</v>
      </c>
      <c r="ES4" s="914" t="s">
        <v>291</v>
      </c>
      <c r="ET4" s="914"/>
      <c r="EU4" s="914"/>
      <c r="EV4" s="914"/>
      <c r="EW4" s="914"/>
      <c r="EX4" s="874" t="s">
        <v>1</v>
      </c>
      <c r="EY4" s="915" t="s">
        <v>292</v>
      </c>
      <c r="EZ4" s="915"/>
      <c r="FA4" s="915"/>
      <c r="FB4" s="915"/>
      <c r="FC4" s="915"/>
      <c r="FD4" s="873" t="s">
        <v>1</v>
      </c>
      <c r="FE4" s="911" t="s">
        <v>293</v>
      </c>
      <c r="FF4" s="912"/>
      <c r="FG4" s="912"/>
      <c r="FH4" s="912"/>
      <c r="FI4" s="913"/>
      <c r="FJ4" s="873" t="s">
        <v>1</v>
      </c>
      <c r="FK4" s="916" t="s">
        <v>291</v>
      </c>
      <c r="FL4" s="916"/>
      <c r="FM4" s="916"/>
      <c r="FN4" s="916"/>
      <c r="FO4" s="916"/>
      <c r="FP4" s="917" t="s">
        <v>1</v>
      </c>
      <c r="FQ4" s="915" t="s">
        <v>294</v>
      </c>
      <c r="FR4" s="915"/>
      <c r="FS4" s="915"/>
      <c r="FT4" s="915"/>
      <c r="FU4" s="915"/>
      <c r="FV4" s="873" t="s">
        <v>1</v>
      </c>
      <c r="FW4" s="911" t="s">
        <v>295</v>
      </c>
      <c r="FX4" s="912"/>
      <c r="FY4" s="912"/>
      <c r="FZ4" s="912"/>
      <c r="GA4" s="913"/>
      <c r="GB4" s="920" t="s">
        <v>1</v>
      </c>
      <c r="GC4" s="914" t="s">
        <v>291</v>
      </c>
      <c r="GD4" s="914"/>
      <c r="GE4" s="914"/>
      <c r="GF4" s="914"/>
      <c r="GG4" s="914"/>
      <c r="GH4" s="874" t="s">
        <v>1</v>
      </c>
      <c r="GI4" s="915" t="s">
        <v>296</v>
      </c>
      <c r="GJ4" s="915"/>
      <c r="GK4" s="915"/>
      <c r="GL4" s="915"/>
      <c r="GM4" s="915"/>
      <c r="GN4" s="873" t="s">
        <v>1</v>
      </c>
      <c r="GO4" s="911" t="s">
        <v>297</v>
      </c>
      <c r="GP4" s="912"/>
      <c r="GQ4" s="912"/>
      <c r="GR4" s="912"/>
      <c r="GS4" s="913"/>
      <c r="GT4" s="920" t="s">
        <v>1</v>
      </c>
      <c r="GU4" s="914" t="s">
        <v>291</v>
      </c>
      <c r="GV4" s="914"/>
      <c r="GW4" s="914"/>
      <c r="GX4" s="914"/>
      <c r="GY4" s="914"/>
      <c r="GZ4" s="873" t="s">
        <v>1</v>
      </c>
      <c r="HA4" s="915" t="s">
        <v>298</v>
      </c>
      <c r="HB4" s="915"/>
      <c r="HC4" s="915"/>
      <c r="HD4" s="915"/>
      <c r="HE4" s="915"/>
      <c r="HF4" s="873" t="s">
        <v>1</v>
      </c>
      <c r="HG4" s="882" t="s">
        <v>299</v>
      </c>
      <c r="HH4" s="882"/>
      <c r="HI4" s="882"/>
      <c r="HJ4" s="882"/>
      <c r="HK4" s="895"/>
      <c r="HL4" s="873" t="s">
        <v>1</v>
      </c>
      <c r="HM4" s="882" t="s">
        <v>300</v>
      </c>
      <c r="HN4" s="882"/>
      <c r="HO4" s="882"/>
      <c r="HP4" s="882"/>
      <c r="HQ4" s="895"/>
      <c r="HR4" s="873" t="s">
        <v>1</v>
      </c>
      <c r="HS4" s="882" t="s">
        <v>301</v>
      </c>
      <c r="HT4" s="882"/>
      <c r="HU4" s="882"/>
      <c r="HV4" s="882"/>
      <c r="HW4" s="895"/>
      <c r="HX4" s="873" t="s">
        <v>1</v>
      </c>
      <c r="HY4" s="882" t="s">
        <v>302</v>
      </c>
      <c r="HZ4" s="882"/>
      <c r="IA4" s="882"/>
      <c r="IB4" s="882"/>
      <c r="IC4" s="895"/>
      <c r="ID4" s="873" t="s">
        <v>1</v>
      </c>
      <c r="IE4" s="915" t="s">
        <v>303</v>
      </c>
      <c r="IF4" s="915"/>
      <c r="IG4" s="915"/>
      <c r="IH4" s="915"/>
      <c r="II4" s="915"/>
      <c r="IJ4" s="873" t="s">
        <v>1</v>
      </c>
      <c r="IK4" s="911" t="s">
        <v>305</v>
      </c>
      <c r="IL4" s="912"/>
      <c r="IM4" s="912"/>
      <c r="IN4" s="912"/>
      <c r="IO4" s="913"/>
      <c r="IP4" s="920" t="s">
        <v>1</v>
      </c>
      <c r="IQ4" s="914" t="s">
        <v>291</v>
      </c>
      <c r="IR4" s="914"/>
      <c r="IS4" s="914"/>
      <c r="IT4" s="914"/>
      <c r="IU4" s="914"/>
      <c r="IV4" s="873" t="s">
        <v>1</v>
      </c>
      <c r="IW4" s="915" t="s">
        <v>304</v>
      </c>
      <c r="IX4" s="915"/>
      <c r="IY4" s="915"/>
      <c r="IZ4" s="915"/>
      <c r="JA4" s="924"/>
      <c r="JB4" s="925" t="s">
        <v>1</v>
      </c>
      <c r="JC4" s="911" t="s">
        <v>358</v>
      </c>
      <c r="JD4" s="912"/>
      <c r="JE4" s="912"/>
      <c r="JF4" s="912"/>
      <c r="JG4" s="928"/>
      <c r="JH4" s="929" t="s">
        <v>1</v>
      </c>
      <c r="JI4" s="914" t="s">
        <v>291</v>
      </c>
      <c r="JJ4" s="914"/>
      <c r="JK4" s="914"/>
      <c r="JL4" s="914"/>
      <c r="JM4" s="914"/>
      <c r="JN4" s="873" t="s">
        <v>1</v>
      </c>
      <c r="JO4" s="915" t="s">
        <v>360</v>
      </c>
      <c r="JP4" s="915"/>
      <c r="JQ4" s="915"/>
      <c r="JR4" s="915"/>
      <c r="JS4" s="915"/>
      <c r="JT4" s="931" t="s">
        <v>1</v>
      </c>
      <c r="JU4" s="882" t="s">
        <v>361</v>
      </c>
      <c r="JV4" s="882"/>
      <c r="JW4" s="882"/>
      <c r="JX4" s="882"/>
      <c r="JY4" s="895"/>
      <c r="JZ4" s="873" t="s">
        <v>1</v>
      </c>
      <c r="KA4" s="915" t="s">
        <v>362</v>
      </c>
      <c r="KB4" s="915"/>
      <c r="KC4" s="915"/>
      <c r="KD4" s="915"/>
      <c r="KE4" s="924"/>
      <c r="KF4" s="925" t="s">
        <v>1</v>
      </c>
      <c r="KG4" s="911" t="s">
        <v>363</v>
      </c>
      <c r="KH4" s="912"/>
      <c r="KI4" s="912"/>
      <c r="KJ4" s="912"/>
      <c r="KK4" s="928"/>
      <c r="KL4" s="934" t="s">
        <v>1</v>
      </c>
      <c r="KM4" s="914" t="s">
        <v>291</v>
      </c>
      <c r="KN4" s="914"/>
      <c r="KO4" s="914"/>
      <c r="KP4" s="914"/>
      <c r="KQ4" s="914"/>
      <c r="KR4" s="874" t="s">
        <v>1</v>
      </c>
      <c r="KS4" s="915" t="s">
        <v>364</v>
      </c>
      <c r="KT4" s="915"/>
      <c r="KU4" s="915"/>
      <c r="KV4" s="915"/>
      <c r="KW4" s="915"/>
      <c r="KX4" s="925" t="s">
        <v>1</v>
      </c>
      <c r="KY4" s="911" t="s">
        <v>365</v>
      </c>
      <c r="KZ4" s="912"/>
      <c r="LA4" s="912"/>
      <c r="LB4" s="912"/>
      <c r="LC4" s="928"/>
      <c r="LD4" s="934" t="s">
        <v>1</v>
      </c>
      <c r="LE4" s="914" t="s">
        <v>291</v>
      </c>
      <c r="LF4" s="914"/>
      <c r="LG4" s="914"/>
      <c r="LH4" s="914"/>
      <c r="LI4" s="914"/>
      <c r="LJ4" s="874" t="s">
        <v>1</v>
      </c>
      <c r="LK4" s="915" t="s">
        <v>366</v>
      </c>
      <c r="LL4" s="915"/>
      <c r="LM4" s="915"/>
      <c r="LN4" s="915"/>
      <c r="LO4" s="915"/>
      <c r="LP4" s="931" t="s">
        <v>1</v>
      </c>
      <c r="LQ4" s="882" t="s">
        <v>367</v>
      </c>
      <c r="LR4" s="882"/>
      <c r="LS4" s="882"/>
      <c r="LT4" s="882"/>
      <c r="LU4" s="895"/>
      <c r="LV4" s="940" t="s">
        <v>368</v>
      </c>
      <c r="LW4" s="943" t="s">
        <v>369</v>
      </c>
      <c r="LX4" s="941"/>
      <c r="LY4" s="941"/>
      <c r="LZ4" s="941"/>
      <c r="MA4" s="944"/>
      <c r="MB4" s="925" t="s">
        <v>1</v>
      </c>
      <c r="MC4" s="911" t="s">
        <v>370</v>
      </c>
      <c r="MD4" s="912"/>
      <c r="ME4" s="912"/>
      <c r="MF4" s="912"/>
      <c r="MG4" s="928"/>
      <c r="MH4" s="934" t="s">
        <v>1</v>
      </c>
      <c r="MI4" s="914" t="s">
        <v>291</v>
      </c>
      <c r="MJ4" s="914"/>
      <c r="MK4" s="914"/>
      <c r="ML4" s="914"/>
      <c r="MM4" s="914"/>
      <c r="MN4" s="874" t="s">
        <v>1</v>
      </c>
      <c r="MO4" s="915" t="s">
        <v>371</v>
      </c>
      <c r="MP4" s="915"/>
      <c r="MQ4" s="915"/>
      <c r="MR4" s="915"/>
      <c r="MS4" s="915"/>
      <c r="MT4" s="874" t="s">
        <v>1</v>
      </c>
      <c r="MU4" s="990" t="s">
        <v>659</v>
      </c>
      <c r="MV4" s="991"/>
      <c r="MW4" s="991"/>
      <c r="MX4" s="991"/>
      <c r="MY4" s="992"/>
      <c r="MZ4" s="874" t="s">
        <v>1</v>
      </c>
      <c r="NA4" s="915" t="s">
        <v>606</v>
      </c>
      <c r="NB4" s="915"/>
      <c r="NC4" s="915"/>
      <c r="ND4" s="915"/>
      <c r="NE4" s="915"/>
      <c r="NF4" s="996" t="s">
        <v>1</v>
      </c>
      <c r="NG4" s="911" t="s">
        <v>602</v>
      </c>
      <c r="NH4" s="912"/>
      <c r="NI4" s="912"/>
      <c r="NJ4" s="912"/>
      <c r="NK4" s="928"/>
      <c r="NL4" s="999" t="s">
        <v>1</v>
      </c>
      <c r="NM4" s="1000" t="s">
        <v>291</v>
      </c>
      <c r="NN4" s="1000"/>
      <c r="NO4" s="1000"/>
      <c r="NP4" s="1000"/>
      <c r="NQ4" s="1000"/>
      <c r="NR4" s="940" t="s">
        <v>368</v>
      </c>
      <c r="NS4" s="943" t="s">
        <v>607</v>
      </c>
      <c r="NT4" s="941"/>
      <c r="NU4" s="941"/>
      <c r="NV4" s="941"/>
      <c r="NW4" s="944"/>
    </row>
    <row r="5" spans="1:387" ht="16.5" customHeight="1" x14ac:dyDescent="0.2">
      <c r="A5" s="870"/>
      <c r="B5" s="713"/>
      <c r="C5" s="872"/>
      <c r="D5" s="874"/>
      <c r="E5" s="872" t="s">
        <v>306</v>
      </c>
      <c r="F5" s="872" t="s">
        <v>307</v>
      </c>
      <c r="G5" s="885" t="s">
        <v>308</v>
      </c>
      <c r="H5" s="885"/>
      <c r="I5" s="872" t="s">
        <v>309</v>
      </c>
      <c r="J5" s="876"/>
      <c r="K5" s="907" t="s">
        <v>306</v>
      </c>
      <c r="L5" s="907" t="s">
        <v>307</v>
      </c>
      <c r="M5" s="909" t="s">
        <v>308</v>
      </c>
      <c r="N5" s="910"/>
      <c r="O5" s="907" t="s">
        <v>309</v>
      </c>
      <c r="P5" s="874"/>
      <c r="Q5" s="872" t="s">
        <v>306</v>
      </c>
      <c r="R5" s="872" t="s">
        <v>307</v>
      </c>
      <c r="S5" s="885" t="s">
        <v>308</v>
      </c>
      <c r="T5" s="885"/>
      <c r="U5" s="872" t="s">
        <v>309</v>
      </c>
      <c r="V5" s="874"/>
      <c r="W5" s="872" t="s">
        <v>306</v>
      </c>
      <c r="X5" s="872" t="s">
        <v>307</v>
      </c>
      <c r="Y5" s="885" t="s">
        <v>308</v>
      </c>
      <c r="Z5" s="885"/>
      <c r="AA5" s="872" t="s">
        <v>309</v>
      </c>
      <c r="AB5" s="884"/>
      <c r="AC5" s="872" t="s">
        <v>306</v>
      </c>
      <c r="AD5" s="872" t="s">
        <v>307</v>
      </c>
      <c r="AE5" s="885" t="s">
        <v>308</v>
      </c>
      <c r="AF5" s="885"/>
      <c r="AG5" s="872" t="s">
        <v>309</v>
      </c>
      <c r="AH5" s="884"/>
      <c r="AI5" s="872" t="s">
        <v>306</v>
      </c>
      <c r="AJ5" s="872" t="s">
        <v>307</v>
      </c>
      <c r="AK5" s="885" t="s">
        <v>308</v>
      </c>
      <c r="AL5" s="885"/>
      <c r="AM5" s="872" t="s">
        <v>309</v>
      </c>
      <c r="AN5" s="884"/>
      <c r="AO5" s="872" t="s">
        <v>306</v>
      </c>
      <c r="AP5" s="872" t="s">
        <v>307</v>
      </c>
      <c r="AQ5" s="885" t="s">
        <v>308</v>
      </c>
      <c r="AR5" s="885"/>
      <c r="AS5" s="872" t="s">
        <v>309</v>
      </c>
      <c r="AT5" s="887"/>
      <c r="AU5" s="889" t="s">
        <v>306</v>
      </c>
      <c r="AV5" s="889" t="s">
        <v>307</v>
      </c>
      <c r="AW5" s="891" t="s">
        <v>308</v>
      </c>
      <c r="AX5" s="891"/>
      <c r="AY5" s="889" t="s">
        <v>309</v>
      </c>
      <c r="AZ5" s="884"/>
      <c r="BA5" s="872" t="s">
        <v>306</v>
      </c>
      <c r="BB5" s="872" t="s">
        <v>307</v>
      </c>
      <c r="BC5" s="885" t="s">
        <v>308</v>
      </c>
      <c r="BD5" s="885"/>
      <c r="BE5" s="945" t="s">
        <v>309</v>
      </c>
      <c r="BF5" s="874"/>
      <c r="BG5" s="872" t="s">
        <v>306</v>
      </c>
      <c r="BH5" s="872" t="s">
        <v>307</v>
      </c>
      <c r="BI5" s="885" t="s">
        <v>308</v>
      </c>
      <c r="BJ5" s="885"/>
      <c r="BK5" s="872" t="s">
        <v>309</v>
      </c>
      <c r="BL5" s="874"/>
      <c r="BM5" s="872" t="s">
        <v>306</v>
      </c>
      <c r="BN5" s="872" t="s">
        <v>307</v>
      </c>
      <c r="BO5" s="885" t="s">
        <v>308</v>
      </c>
      <c r="BP5" s="885"/>
      <c r="BQ5" s="872" t="s">
        <v>309</v>
      </c>
      <c r="BR5" s="874"/>
      <c r="BS5" s="872" t="s">
        <v>306</v>
      </c>
      <c r="BT5" s="872" t="s">
        <v>307</v>
      </c>
      <c r="BU5" s="885" t="s">
        <v>308</v>
      </c>
      <c r="BV5" s="885"/>
      <c r="BW5" s="872" t="s">
        <v>309</v>
      </c>
      <c r="BX5" s="874"/>
      <c r="BY5" s="872" t="s">
        <v>306</v>
      </c>
      <c r="BZ5" s="872" t="s">
        <v>307</v>
      </c>
      <c r="CA5" s="885" t="s">
        <v>308</v>
      </c>
      <c r="CB5" s="885"/>
      <c r="CC5" s="872" t="s">
        <v>309</v>
      </c>
      <c r="CD5" s="874"/>
      <c r="CE5" s="872" t="s">
        <v>306</v>
      </c>
      <c r="CF5" s="872" t="s">
        <v>307</v>
      </c>
      <c r="CG5" s="885" t="s">
        <v>308</v>
      </c>
      <c r="CH5" s="885"/>
      <c r="CI5" s="872" t="s">
        <v>309</v>
      </c>
      <c r="CJ5" s="874"/>
      <c r="CK5" s="872" t="s">
        <v>306</v>
      </c>
      <c r="CL5" s="872" t="s">
        <v>307</v>
      </c>
      <c r="CM5" s="885" t="s">
        <v>308</v>
      </c>
      <c r="CN5" s="885"/>
      <c r="CO5" s="872" t="s">
        <v>309</v>
      </c>
      <c r="CP5" s="874"/>
      <c r="CQ5" s="872" t="s">
        <v>306</v>
      </c>
      <c r="CR5" s="872" t="s">
        <v>307</v>
      </c>
      <c r="CS5" s="885" t="s">
        <v>308</v>
      </c>
      <c r="CT5" s="885"/>
      <c r="CU5" s="872" t="s">
        <v>309</v>
      </c>
      <c r="CV5" s="874"/>
      <c r="CW5" s="872" t="s">
        <v>306</v>
      </c>
      <c r="CX5" s="872" t="s">
        <v>307</v>
      </c>
      <c r="CY5" s="885" t="s">
        <v>308</v>
      </c>
      <c r="CZ5" s="885"/>
      <c r="DA5" s="872" t="s">
        <v>309</v>
      </c>
      <c r="DB5" s="874"/>
      <c r="DC5" s="872" t="s">
        <v>306</v>
      </c>
      <c r="DD5" s="872" t="s">
        <v>307</v>
      </c>
      <c r="DE5" s="885" t="s">
        <v>308</v>
      </c>
      <c r="DF5" s="885"/>
      <c r="DG5" s="872" t="s">
        <v>309</v>
      </c>
      <c r="DH5" s="874"/>
      <c r="DI5" s="872" t="s">
        <v>306</v>
      </c>
      <c r="DJ5" s="872" t="s">
        <v>307</v>
      </c>
      <c r="DK5" s="885" t="s">
        <v>308</v>
      </c>
      <c r="DL5" s="885"/>
      <c r="DM5" s="872" t="s">
        <v>309</v>
      </c>
      <c r="DN5" s="874"/>
      <c r="DO5" s="907" t="s">
        <v>306</v>
      </c>
      <c r="DP5" s="907" t="s">
        <v>307</v>
      </c>
      <c r="DQ5" s="909" t="s">
        <v>308</v>
      </c>
      <c r="DR5" s="910"/>
      <c r="DS5" s="907" t="s">
        <v>309</v>
      </c>
      <c r="DT5" s="898"/>
      <c r="DU5" s="907" t="s">
        <v>306</v>
      </c>
      <c r="DV5" s="907" t="s">
        <v>307</v>
      </c>
      <c r="DW5" s="909" t="s">
        <v>308</v>
      </c>
      <c r="DX5" s="910"/>
      <c r="DY5" s="907" t="s">
        <v>309</v>
      </c>
      <c r="DZ5" s="904"/>
      <c r="EA5" s="907" t="s">
        <v>306</v>
      </c>
      <c r="EB5" s="907" t="s">
        <v>307</v>
      </c>
      <c r="EC5" s="909" t="s">
        <v>308</v>
      </c>
      <c r="ED5" s="910"/>
      <c r="EE5" s="907" t="s">
        <v>309</v>
      </c>
      <c r="EF5" s="876"/>
      <c r="EG5" s="907" t="s">
        <v>306</v>
      </c>
      <c r="EH5" s="907" t="s">
        <v>307</v>
      </c>
      <c r="EI5" s="909" t="s">
        <v>308</v>
      </c>
      <c r="EJ5" s="910"/>
      <c r="EK5" s="907" t="s">
        <v>309</v>
      </c>
      <c r="EL5" s="874"/>
      <c r="EM5" s="872" t="s">
        <v>306</v>
      </c>
      <c r="EN5" s="872" t="s">
        <v>307</v>
      </c>
      <c r="EO5" s="885" t="s">
        <v>308</v>
      </c>
      <c r="EP5" s="885"/>
      <c r="EQ5" s="872" t="s">
        <v>309</v>
      </c>
      <c r="ER5" s="874"/>
      <c r="ES5" s="872" t="s">
        <v>306</v>
      </c>
      <c r="ET5" s="872" t="s">
        <v>307</v>
      </c>
      <c r="EU5" s="885" t="s">
        <v>308</v>
      </c>
      <c r="EV5" s="885"/>
      <c r="EW5" s="872" t="s">
        <v>309</v>
      </c>
      <c r="EX5" s="874"/>
      <c r="EY5" s="872" t="s">
        <v>306</v>
      </c>
      <c r="EZ5" s="872" t="s">
        <v>307</v>
      </c>
      <c r="FA5" s="885" t="s">
        <v>308</v>
      </c>
      <c r="FB5" s="885"/>
      <c r="FC5" s="872" t="s">
        <v>309</v>
      </c>
      <c r="FD5" s="874"/>
      <c r="FE5" s="872" t="s">
        <v>306</v>
      </c>
      <c r="FF5" s="872" t="s">
        <v>307</v>
      </c>
      <c r="FG5" s="885" t="s">
        <v>308</v>
      </c>
      <c r="FH5" s="885"/>
      <c r="FI5" s="872" t="s">
        <v>309</v>
      </c>
      <c r="FJ5" s="874"/>
      <c r="FK5" s="918" t="s">
        <v>306</v>
      </c>
      <c r="FL5" s="918" t="s">
        <v>307</v>
      </c>
      <c r="FM5" s="919" t="s">
        <v>308</v>
      </c>
      <c r="FN5" s="919"/>
      <c r="FO5" s="918" t="s">
        <v>309</v>
      </c>
      <c r="FP5" s="917"/>
      <c r="FQ5" s="915" t="s">
        <v>306</v>
      </c>
      <c r="FR5" s="915" t="s">
        <v>307</v>
      </c>
      <c r="FS5" s="923" t="s">
        <v>308</v>
      </c>
      <c r="FT5" s="923"/>
      <c r="FU5" s="915" t="s">
        <v>309</v>
      </c>
      <c r="FV5" s="874"/>
      <c r="FW5" s="914" t="s">
        <v>306</v>
      </c>
      <c r="FX5" s="914" t="s">
        <v>307</v>
      </c>
      <c r="FY5" s="922" t="s">
        <v>308</v>
      </c>
      <c r="FZ5" s="922"/>
      <c r="GA5" s="914" t="s">
        <v>309</v>
      </c>
      <c r="GB5" s="921"/>
      <c r="GC5" s="914" t="s">
        <v>306</v>
      </c>
      <c r="GD5" s="914" t="s">
        <v>307</v>
      </c>
      <c r="GE5" s="922" t="s">
        <v>308</v>
      </c>
      <c r="GF5" s="922"/>
      <c r="GG5" s="914" t="s">
        <v>309</v>
      </c>
      <c r="GH5" s="874"/>
      <c r="GI5" s="915" t="s">
        <v>306</v>
      </c>
      <c r="GJ5" s="915" t="s">
        <v>307</v>
      </c>
      <c r="GK5" s="923" t="s">
        <v>308</v>
      </c>
      <c r="GL5" s="923"/>
      <c r="GM5" s="915" t="s">
        <v>309</v>
      </c>
      <c r="GN5" s="874"/>
      <c r="GO5" s="914" t="s">
        <v>306</v>
      </c>
      <c r="GP5" s="914" t="s">
        <v>307</v>
      </c>
      <c r="GQ5" s="922" t="s">
        <v>308</v>
      </c>
      <c r="GR5" s="922"/>
      <c r="GS5" s="914" t="s">
        <v>309</v>
      </c>
      <c r="GT5" s="921"/>
      <c r="GU5" s="914" t="s">
        <v>306</v>
      </c>
      <c r="GV5" s="914" t="s">
        <v>307</v>
      </c>
      <c r="GW5" s="922" t="s">
        <v>308</v>
      </c>
      <c r="GX5" s="922"/>
      <c r="GY5" s="914" t="s">
        <v>309</v>
      </c>
      <c r="GZ5" s="874"/>
      <c r="HA5" s="915" t="s">
        <v>306</v>
      </c>
      <c r="HB5" s="915" t="s">
        <v>307</v>
      </c>
      <c r="HC5" s="923" t="s">
        <v>308</v>
      </c>
      <c r="HD5" s="923"/>
      <c r="HE5" s="915" t="s">
        <v>309</v>
      </c>
      <c r="HF5" s="874"/>
      <c r="HG5" s="872" t="s">
        <v>306</v>
      </c>
      <c r="HH5" s="872" t="s">
        <v>307</v>
      </c>
      <c r="HI5" s="885" t="s">
        <v>308</v>
      </c>
      <c r="HJ5" s="885"/>
      <c r="HK5" s="872" t="s">
        <v>309</v>
      </c>
      <c r="HL5" s="874"/>
      <c r="HM5" s="872" t="s">
        <v>306</v>
      </c>
      <c r="HN5" s="872" t="s">
        <v>307</v>
      </c>
      <c r="HO5" s="885" t="s">
        <v>308</v>
      </c>
      <c r="HP5" s="885"/>
      <c r="HQ5" s="872" t="s">
        <v>309</v>
      </c>
      <c r="HR5" s="874"/>
      <c r="HS5" s="872" t="s">
        <v>306</v>
      </c>
      <c r="HT5" s="872" t="s">
        <v>307</v>
      </c>
      <c r="HU5" s="885" t="s">
        <v>308</v>
      </c>
      <c r="HV5" s="885"/>
      <c r="HW5" s="872" t="s">
        <v>309</v>
      </c>
      <c r="HX5" s="874"/>
      <c r="HY5" s="872" t="s">
        <v>306</v>
      </c>
      <c r="HZ5" s="872" t="s">
        <v>307</v>
      </c>
      <c r="IA5" s="885" t="s">
        <v>308</v>
      </c>
      <c r="IB5" s="885"/>
      <c r="IC5" s="872" t="s">
        <v>309</v>
      </c>
      <c r="ID5" s="874"/>
      <c r="IE5" s="872" t="s">
        <v>306</v>
      </c>
      <c r="IF5" s="872" t="s">
        <v>307</v>
      </c>
      <c r="IG5" s="885" t="s">
        <v>308</v>
      </c>
      <c r="IH5" s="885"/>
      <c r="II5" s="872" t="s">
        <v>309</v>
      </c>
      <c r="IJ5" s="874"/>
      <c r="IK5" s="914" t="s">
        <v>306</v>
      </c>
      <c r="IL5" s="914" t="s">
        <v>307</v>
      </c>
      <c r="IM5" s="922" t="s">
        <v>308</v>
      </c>
      <c r="IN5" s="922"/>
      <c r="IO5" s="914" t="s">
        <v>309</v>
      </c>
      <c r="IP5" s="921"/>
      <c r="IQ5" s="914" t="s">
        <v>306</v>
      </c>
      <c r="IR5" s="914" t="s">
        <v>307</v>
      </c>
      <c r="IS5" s="922" t="s">
        <v>308</v>
      </c>
      <c r="IT5" s="922"/>
      <c r="IU5" s="914" t="s">
        <v>309</v>
      </c>
      <c r="IV5" s="874"/>
      <c r="IW5" s="872" t="s">
        <v>306</v>
      </c>
      <c r="IX5" s="872" t="s">
        <v>307</v>
      </c>
      <c r="IY5" s="885" t="s">
        <v>308</v>
      </c>
      <c r="IZ5" s="885"/>
      <c r="JA5" s="927" t="s">
        <v>309</v>
      </c>
      <c r="JB5" s="926"/>
      <c r="JC5" s="914" t="s">
        <v>306</v>
      </c>
      <c r="JD5" s="914" t="s">
        <v>307</v>
      </c>
      <c r="JE5" s="922" t="s">
        <v>308</v>
      </c>
      <c r="JF5" s="922"/>
      <c r="JG5" s="933" t="s">
        <v>309</v>
      </c>
      <c r="JH5" s="930"/>
      <c r="JI5" s="914" t="s">
        <v>306</v>
      </c>
      <c r="JJ5" s="914" t="s">
        <v>307</v>
      </c>
      <c r="JK5" s="922" t="s">
        <v>308</v>
      </c>
      <c r="JL5" s="922"/>
      <c r="JM5" s="914" t="s">
        <v>309</v>
      </c>
      <c r="JN5" s="874"/>
      <c r="JO5" s="872" t="s">
        <v>306</v>
      </c>
      <c r="JP5" s="872" t="s">
        <v>307</v>
      </c>
      <c r="JQ5" s="885" t="s">
        <v>308</v>
      </c>
      <c r="JR5" s="885"/>
      <c r="JS5" s="872" t="s">
        <v>309</v>
      </c>
      <c r="JT5" s="932"/>
      <c r="JU5" s="936" t="s">
        <v>306</v>
      </c>
      <c r="JV5" s="936" t="s">
        <v>307</v>
      </c>
      <c r="JW5" s="937" t="s">
        <v>308</v>
      </c>
      <c r="JX5" s="937"/>
      <c r="JY5" s="936" t="s">
        <v>309</v>
      </c>
      <c r="JZ5" s="874"/>
      <c r="KA5" s="872" t="s">
        <v>306</v>
      </c>
      <c r="KB5" s="872" t="s">
        <v>307</v>
      </c>
      <c r="KC5" s="885" t="s">
        <v>308</v>
      </c>
      <c r="KD5" s="885"/>
      <c r="KE5" s="927" t="s">
        <v>309</v>
      </c>
      <c r="KF5" s="926"/>
      <c r="KG5" s="914" t="s">
        <v>306</v>
      </c>
      <c r="KH5" s="914" t="s">
        <v>307</v>
      </c>
      <c r="KI5" s="922" t="s">
        <v>308</v>
      </c>
      <c r="KJ5" s="922"/>
      <c r="KK5" s="933" t="s">
        <v>309</v>
      </c>
      <c r="KL5" s="935"/>
      <c r="KM5" s="914" t="s">
        <v>306</v>
      </c>
      <c r="KN5" s="914" t="s">
        <v>307</v>
      </c>
      <c r="KO5" s="922" t="s">
        <v>308</v>
      </c>
      <c r="KP5" s="922"/>
      <c r="KQ5" s="914" t="s">
        <v>309</v>
      </c>
      <c r="KR5" s="874"/>
      <c r="KS5" s="938" t="s">
        <v>306</v>
      </c>
      <c r="KT5" s="938" t="s">
        <v>307</v>
      </c>
      <c r="KU5" s="939" t="s">
        <v>308</v>
      </c>
      <c r="KV5" s="939"/>
      <c r="KW5" s="872" t="s">
        <v>309</v>
      </c>
      <c r="KX5" s="926"/>
      <c r="KY5" s="914" t="s">
        <v>306</v>
      </c>
      <c r="KZ5" s="914" t="s">
        <v>307</v>
      </c>
      <c r="LA5" s="922" t="s">
        <v>308</v>
      </c>
      <c r="LB5" s="922"/>
      <c r="LC5" s="933" t="s">
        <v>309</v>
      </c>
      <c r="LD5" s="935"/>
      <c r="LE5" s="914" t="s">
        <v>306</v>
      </c>
      <c r="LF5" s="914" t="s">
        <v>307</v>
      </c>
      <c r="LG5" s="922" t="s">
        <v>308</v>
      </c>
      <c r="LH5" s="922"/>
      <c r="LI5" s="914" t="s">
        <v>309</v>
      </c>
      <c r="LJ5" s="874"/>
      <c r="LK5" s="942" t="s">
        <v>306</v>
      </c>
      <c r="LL5" s="938" t="s">
        <v>307</v>
      </c>
      <c r="LM5" s="939" t="s">
        <v>308</v>
      </c>
      <c r="LN5" s="939"/>
      <c r="LO5" s="872" t="s">
        <v>309</v>
      </c>
      <c r="LP5" s="932"/>
      <c r="LQ5" s="936" t="s">
        <v>306</v>
      </c>
      <c r="LR5" s="936" t="s">
        <v>307</v>
      </c>
      <c r="LS5" s="937" t="s">
        <v>308</v>
      </c>
      <c r="LT5" s="937"/>
      <c r="LU5" s="936" t="s">
        <v>309</v>
      </c>
      <c r="LV5" s="940"/>
      <c r="LW5" s="936" t="s">
        <v>306</v>
      </c>
      <c r="LX5" s="936" t="s">
        <v>307</v>
      </c>
      <c r="LY5" s="937" t="s">
        <v>308</v>
      </c>
      <c r="LZ5" s="937"/>
      <c r="MA5" s="936" t="s">
        <v>309</v>
      </c>
      <c r="MB5" s="926"/>
      <c r="MC5" s="914" t="s">
        <v>306</v>
      </c>
      <c r="MD5" s="914" t="s">
        <v>307</v>
      </c>
      <c r="ME5" s="922" t="s">
        <v>308</v>
      </c>
      <c r="MF5" s="922"/>
      <c r="MG5" s="933" t="s">
        <v>309</v>
      </c>
      <c r="MH5" s="935"/>
      <c r="MI5" s="914" t="s">
        <v>306</v>
      </c>
      <c r="MJ5" s="914" t="s">
        <v>307</v>
      </c>
      <c r="MK5" s="922" t="s">
        <v>308</v>
      </c>
      <c r="ML5" s="922"/>
      <c r="MM5" s="914" t="s">
        <v>309</v>
      </c>
      <c r="MN5" s="874"/>
      <c r="MO5" s="942" t="s">
        <v>306</v>
      </c>
      <c r="MP5" s="938" t="s">
        <v>307</v>
      </c>
      <c r="MQ5" s="939" t="s">
        <v>308</v>
      </c>
      <c r="MR5" s="939"/>
      <c r="MS5" s="872" t="s">
        <v>309</v>
      </c>
      <c r="MT5" s="874"/>
      <c r="MU5" s="942" t="s">
        <v>306</v>
      </c>
      <c r="MV5" s="938" t="s">
        <v>307</v>
      </c>
      <c r="MW5" s="939" t="s">
        <v>308</v>
      </c>
      <c r="MX5" s="939"/>
      <c r="MY5" s="872" t="s">
        <v>309</v>
      </c>
      <c r="MZ5" s="874"/>
      <c r="NA5" s="942" t="s">
        <v>306</v>
      </c>
      <c r="NB5" s="938" t="s">
        <v>307</v>
      </c>
      <c r="NC5" s="939" t="s">
        <v>308</v>
      </c>
      <c r="ND5" s="939"/>
      <c r="NE5" s="872" t="s">
        <v>309</v>
      </c>
      <c r="NF5" s="997"/>
      <c r="NG5" s="1001" t="s">
        <v>306</v>
      </c>
      <c r="NH5" s="1001" t="s">
        <v>307</v>
      </c>
      <c r="NI5" s="1005" t="s">
        <v>308</v>
      </c>
      <c r="NJ5" s="1006"/>
      <c r="NK5" s="1007" t="s">
        <v>309</v>
      </c>
      <c r="NL5" s="935"/>
      <c r="NM5" s="914" t="s">
        <v>306</v>
      </c>
      <c r="NN5" s="914" t="s">
        <v>307</v>
      </c>
      <c r="NO5" s="922" t="s">
        <v>308</v>
      </c>
      <c r="NP5" s="922"/>
      <c r="NQ5" s="914" t="s">
        <v>309</v>
      </c>
      <c r="NR5" s="940"/>
      <c r="NS5" s="915" t="s">
        <v>306</v>
      </c>
      <c r="NT5" s="915" t="s">
        <v>307</v>
      </c>
      <c r="NU5" s="923" t="s">
        <v>308</v>
      </c>
      <c r="NV5" s="923"/>
      <c r="NW5" s="915" t="s">
        <v>309</v>
      </c>
    </row>
    <row r="6" spans="1:387" ht="18" customHeight="1" x14ac:dyDescent="0.2">
      <c r="A6" s="870"/>
      <c r="B6" s="713"/>
      <c r="C6" s="872"/>
      <c r="D6" s="874"/>
      <c r="E6" s="872"/>
      <c r="F6" s="872"/>
      <c r="G6" s="721" t="s">
        <v>4</v>
      </c>
      <c r="H6" s="718" t="s">
        <v>23</v>
      </c>
      <c r="I6" s="872"/>
      <c r="J6" s="877"/>
      <c r="K6" s="908"/>
      <c r="L6" s="908"/>
      <c r="M6" s="721" t="s">
        <v>4</v>
      </c>
      <c r="N6" s="718" t="s">
        <v>23</v>
      </c>
      <c r="O6" s="908"/>
      <c r="P6" s="874"/>
      <c r="Q6" s="872"/>
      <c r="R6" s="872"/>
      <c r="S6" s="721" t="s">
        <v>4</v>
      </c>
      <c r="T6" s="718" t="s">
        <v>23</v>
      </c>
      <c r="U6" s="872"/>
      <c r="V6" s="874"/>
      <c r="W6" s="872"/>
      <c r="X6" s="872"/>
      <c r="Y6" s="721" t="s">
        <v>4</v>
      </c>
      <c r="Z6" s="718" t="s">
        <v>23</v>
      </c>
      <c r="AA6" s="872"/>
      <c r="AB6" s="884"/>
      <c r="AC6" s="872"/>
      <c r="AD6" s="872"/>
      <c r="AE6" s="721" t="s">
        <v>4</v>
      </c>
      <c r="AF6" s="718" t="s">
        <v>23</v>
      </c>
      <c r="AG6" s="872"/>
      <c r="AH6" s="884"/>
      <c r="AI6" s="872"/>
      <c r="AJ6" s="872"/>
      <c r="AK6" s="721" t="s">
        <v>4</v>
      </c>
      <c r="AL6" s="718" t="s">
        <v>23</v>
      </c>
      <c r="AM6" s="872"/>
      <c r="AN6" s="884"/>
      <c r="AO6" s="872"/>
      <c r="AP6" s="872"/>
      <c r="AQ6" s="721" t="s">
        <v>4</v>
      </c>
      <c r="AR6" s="718" t="s">
        <v>23</v>
      </c>
      <c r="AS6" s="872"/>
      <c r="AT6" s="887"/>
      <c r="AU6" s="889"/>
      <c r="AV6" s="889"/>
      <c r="AW6" s="137" t="s">
        <v>4</v>
      </c>
      <c r="AX6" s="719" t="s">
        <v>23</v>
      </c>
      <c r="AY6" s="889"/>
      <c r="AZ6" s="884"/>
      <c r="BA6" s="872"/>
      <c r="BB6" s="872"/>
      <c r="BC6" s="721" t="s">
        <v>4</v>
      </c>
      <c r="BD6" s="718" t="s">
        <v>23</v>
      </c>
      <c r="BE6" s="945"/>
      <c r="BF6" s="874"/>
      <c r="BG6" s="872"/>
      <c r="BH6" s="872"/>
      <c r="BI6" s="721" t="s">
        <v>4</v>
      </c>
      <c r="BJ6" s="718" t="s">
        <v>5</v>
      </c>
      <c r="BK6" s="872"/>
      <c r="BL6" s="874"/>
      <c r="BM6" s="872"/>
      <c r="BN6" s="872"/>
      <c r="BO6" s="721" t="s">
        <v>4</v>
      </c>
      <c r="BP6" s="718" t="s">
        <v>5</v>
      </c>
      <c r="BQ6" s="872"/>
      <c r="BR6" s="874"/>
      <c r="BS6" s="872"/>
      <c r="BT6" s="872"/>
      <c r="BU6" s="721" t="s">
        <v>4</v>
      </c>
      <c r="BV6" s="718" t="s">
        <v>5</v>
      </c>
      <c r="BW6" s="872"/>
      <c r="BX6" s="874"/>
      <c r="BY6" s="872"/>
      <c r="BZ6" s="872"/>
      <c r="CA6" s="721" t="s">
        <v>4</v>
      </c>
      <c r="CB6" s="718" t="s">
        <v>5</v>
      </c>
      <c r="CC6" s="872"/>
      <c r="CD6" s="874"/>
      <c r="CE6" s="872"/>
      <c r="CF6" s="872"/>
      <c r="CG6" s="721" t="s">
        <v>4</v>
      </c>
      <c r="CH6" s="718" t="s">
        <v>5</v>
      </c>
      <c r="CI6" s="872"/>
      <c r="CJ6" s="874"/>
      <c r="CK6" s="872"/>
      <c r="CL6" s="872"/>
      <c r="CM6" s="721" t="s">
        <v>4</v>
      </c>
      <c r="CN6" s="718" t="s">
        <v>5</v>
      </c>
      <c r="CO6" s="872"/>
      <c r="CP6" s="874"/>
      <c r="CQ6" s="872"/>
      <c r="CR6" s="872"/>
      <c r="CS6" s="721" t="s">
        <v>4</v>
      </c>
      <c r="CT6" s="718" t="s">
        <v>5</v>
      </c>
      <c r="CU6" s="872"/>
      <c r="CV6" s="874"/>
      <c r="CW6" s="872"/>
      <c r="CX6" s="872"/>
      <c r="CY6" s="721" t="s">
        <v>4</v>
      </c>
      <c r="CZ6" s="718" t="s">
        <v>5</v>
      </c>
      <c r="DA6" s="872"/>
      <c r="DB6" s="874"/>
      <c r="DC6" s="872"/>
      <c r="DD6" s="872"/>
      <c r="DE6" s="721" t="s">
        <v>4</v>
      </c>
      <c r="DF6" s="718" t="s">
        <v>5</v>
      </c>
      <c r="DG6" s="872"/>
      <c r="DH6" s="874"/>
      <c r="DI6" s="872"/>
      <c r="DJ6" s="872"/>
      <c r="DK6" s="721" t="s">
        <v>4</v>
      </c>
      <c r="DL6" s="718" t="s">
        <v>5</v>
      </c>
      <c r="DM6" s="872"/>
      <c r="DN6" s="874"/>
      <c r="DO6" s="908"/>
      <c r="DP6" s="908"/>
      <c r="DQ6" s="721" t="s">
        <v>4</v>
      </c>
      <c r="DR6" s="718" t="s">
        <v>5</v>
      </c>
      <c r="DS6" s="908"/>
      <c r="DT6" s="899"/>
      <c r="DU6" s="908"/>
      <c r="DV6" s="908"/>
      <c r="DW6" s="721" t="s">
        <v>4</v>
      </c>
      <c r="DX6" s="718" t="s">
        <v>5</v>
      </c>
      <c r="DY6" s="908"/>
      <c r="DZ6" s="905"/>
      <c r="EA6" s="908"/>
      <c r="EB6" s="908"/>
      <c r="EC6" s="721" t="s">
        <v>4</v>
      </c>
      <c r="ED6" s="718" t="s">
        <v>5</v>
      </c>
      <c r="EE6" s="908"/>
      <c r="EF6" s="877"/>
      <c r="EG6" s="908"/>
      <c r="EH6" s="908"/>
      <c r="EI6" s="721" t="s">
        <v>4</v>
      </c>
      <c r="EJ6" s="718" t="s">
        <v>5</v>
      </c>
      <c r="EK6" s="908"/>
      <c r="EL6" s="874"/>
      <c r="EM6" s="872"/>
      <c r="EN6" s="872"/>
      <c r="EO6" s="721" t="s">
        <v>4</v>
      </c>
      <c r="EP6" s="718" t="s">
        <v>5</v>
      </c>
      <c r="EQ6" s="872"/>
      <c r="ER6" s="874"/>
      <c r="ES6" s="872"/>
      <c r="ET6" s="872"/>
      <c r="EU6" s="721" t="s">
        <v>4</v>
      </c>
      <c r="EV6" s="718" t="s">
        <v>5</v>
      </c>
      <c r="EW6" s="872"/>
      <c r="EX6" s="874"/>
      <c r="EY6" s="872"/>
      <c r="EZ6" s="872"/>
      <c r="FA6" s="721" t="s">
        <v>4</v>
      </c>
      <c r="FB6" s="718" t="s">
        <v>5</v>
      </c>
      <c r="FC6" s="872"/>
      <c r="FD6" s="874"/>
      <c r="FE6" s="872"/>
      <c r="FF6" s="872"/>
      <c r="FG6" s="721" t="s">
        <v>4</v>
      </c>
      <c r="FH6" s="718" t="s">
        <v>5</v>
      </c>
      <c r="FI6" s="872"/>
      <c r="FJ6" s="874"/>
      <c r="FK6" s="918"/>
      <c r="FL6" s="918"/>
      <c r="FM6" s="721" t="s">
        <v>4</v>
      </c>
      <c r="FN6" s="721" t="s">
        <v>5</v>
      </c>
      <c r="FO6" s="918"/>
      <c r="FP6" s="917"/>
      <c r="FQ6" s="915"/>
      <c r="FR6" s="915"/>
      <c r="FS6" s="138" t="s">
        <v>4</v>
      </c>
      <c r="FT6" s="723" t="s">
        <v>5</v>
      </c>
      <c r="FU6" s="915"/>
      <c r="FV6" s="874"/>
      <c r="FW6" s="914"/>
      <c r="FX6" s="914"/>
      <c r="FY6" s="139" t="s">
        <v>4</v>
      </c>
      <c r="FZ6" s="722" t="s">
        <v>5</v>
      </c>
      <c r="GA6" s="914"/>
      <c r="GB6" s="921"/>
      <c r="GC6" s="914"/>
      <c r="GD6" s="914"/>
      <c r="GE6" s="139" t="s">
        <v>4</v>
      </c>
      <c r="GF6" s="722" t="s">
        <v>5</v>
      </c>
      <c r="GG6" s="914"/>
      <c r="GH6" s="874"/>
      <c r="GI6" s="915"/>
      <c r="GJ6" s="915"/>
      <c r="GK6" s="138" t="s">
        <v>4</v>
      </c>
      <c r="GL6" s="723" t="s">
        <v>5</v>
      </c>
      <c r="GM6" s="915"/>
      <c r="GN6" s="874"/>
      <c r="GO6" s="914"/>
      <c r="GP6" s="914"/>
      <c r="GQ6" s="139" t="s">
        <v>4</v>
      </c>
      <c r="GR6" s="722" t="s">
        <v>5</v>
      </c>
      <c r="GS6" s="914"/>
      <c r="GT6" s="921"/>
      <c r="GU6" s="914"/>
      <c r="GV6" s="914"/>
      <c r="GW6" s="139" t="s">
        <v>4</v>
      </c>
      <c r="GX6" s="722" t="s">
        <v>5</v>
      </c>
      <c r="GY6" s="914"/>
      <c r="GZ6" s="874"/>
      <c r="HA6" s="915"/>
      <c r="HB6" s="915"/>
      <c r="HC6" s="138" t="s">
        <v>4</v>
      </c>
      <c r="HD6" s="723" t="s">
        <v>5</v>
      </c>
      <c r="HE6" s="915"/>
      <c r="HF6" s="874"/>
      <c r="HG6" s="872"/>
      <c r="HH6" s="872"/>
      <c r="HI6" s="721" t="s">
        <v>4</v>
      </c>
      <c r="HJ6" s="718" t="s">
        <v>5</v>
      </c>
      <c r="HK6" s="872"/>
      <c r="HL6" s="874"/>
      <c r="HM6" s="872"/>
      <c r="HN6" s="872"/>
      <c r="HO6" s="721" t="s">
        <v>4</v>
      </c>
      <c r="HP6" s="718" t="s">
        <v>5</v>
      </c>
      <c r="HQ6" s="872"/>
      <c r="HR6" s="874"/>
      <c r="HS6" s="872"/>
      <c r="HT6" s="872"/>
      <c r="HU6" s="721" t="s">
        <v>4</v>
      </c>
      <c r="HV6" s="718" t="s">
        <v>5</v>
      </c>
      <c r="HW6" s="872"/>
      <c r="HX6" s="874"/>
      <c r="HY6" s="872"/>
      <c r="HZ6" s="872"/>
      <c r="IA6" s="721" t="s">
        <v>4</v>
      </c>
      <c r="IB6" s="718" t="s">
        <v>5</v>
      </c>
      <c r="IC6" s="872"/>
      <c r="ID6" s="874"/>
      <c r="IE6" s="872"/>
      <c r="IF6" s="872"/>
      <c r="IG6" s="721" t="s">
        <v>4</v>
      </c>
      <c r="IH6" s="718" t="s">
        <v>5</v>
      </c>
      <c r="II6" s="872"/>
      <c r="IJ6" s="874"/>
      <c r="IK6" s="914"/>
      <c r="IL6" s="914"/>
      <c r="IM6" s="139" t="s">
        <v>4</v>
      </c>
      <c r="IN6" s="722" t="s">
        <v>5</v>
      </c>
      <c r="IO6" s="914"/>
      <c r="IP6" s="921"/>
      <c r="IQ6" s="914"/>
      <c r="IR6" s="914"/>
      <c r="IS6" s="139" t="s">
        <v>4</v>
      </c>
      <c r="IT6" s="722" t="s">
        <v>5</v>
      </c>
      <c r="IU6" s="914"/>
      <c r="IV6" s="874"/>
      <c r="IW6" s="872"/>
      <c r="IX6" s="872"/>
      <c r="IY6" s="721" t="s">
        <v>4</v>
      </c>
      <c r="IZ6" s="718" t="s">
        <v>5</v>
      </c>
      <c r="JA6" s="927"/>
      <c r="JB6" s="926"/>
      <c r="JC6" s="914"/>
      <c r="JD6" s="914"/>
      <c r="JE6" s="139" t="s">
        <v>4</v>
      </c>
      <c r="JF6" s="722" t="s">
        <v>5</v>
      </c>
      <c r="JG6" s="933"/>
      <c r="JH6" s="930"/>
      <c r="JI6" s="914"/>
      <c r="JJ6" s="914"/>
      <c r="JK6" s="139" t="s">
        <v>4</v>
      </c>
      <c r="JL6" s="722" t="s">
        <v>5</v>
      </c>
      <c r="JM6" s="914"/>
      <c r="JN6" s="874"/>
      <c r="JO6" s="872"/>
      <c r="JP6" s="872"/>
      <c r="JQ6" s="721" t="s">
        <v>4</v>
      </c>
      <c r="JR6" s="718" t="s">
        <v>5</v>
      </c>
      <c r="JS6" s="872"/>
      <c r="JT6" s="932"/>
      <c r="JU6" s="936"/>
      <c r="JV6" s="936"/>
      <c r="JW6" s="281" t="s">
        <v>4</v>
      </c>
      <c r="JX6" s="727" t="s">
        <v>5</v>
      </c>
      <c r="JY6" s="936"/>
      <c r="JZ6" s="874"/>
      <c r="KA6" s="872"/>
      <c r="KB6" s="872"/>
      <c r="KC6" s="721" t="s">
        <v>4</v>
      </c>
      <c r="KD6" s="718" t="s">
        <v>5</v>
      </c>
      <c r="KE6" s="927"/>
      <c r="KF6" s="926"/>
      <c r="KG6" s="914"/>
      <c r="KH6" s="914"/>
      <c r="KI6" s="139" t="s">
        <v>4</v>
      </c>
      <c r="KJ6" s="722" t="s">
        <v>5</v>
      </c>
      <c r="KK6" s="933"/>
      <c r="KL6" s="935"/>
      <c r="KM6" s="914"/>
      <c r="KN6" s="914"/>
      <c r="KO6" s="139" t="s">
        <v>4</v>
      </c>
      <c r="KP6" s="722" t="s">
        <v>5</v>
      </c>
      <c r="KQ6" s="914"/>
      <c r="KR6" s="874"/>
      <c r="KS6" s="938"/>
      <c r="KT6" s="938"/>
      <c r="KU6" s="282" t="s">
        <v>4</v>
      </c>
      <c r="KV6" s="729" t="s">
        <v>5</v>
      </c>
      <c r="KW6" s="872"/>
      <c r="KX6" s="926"/>
      <c r="KY6" s="914"/>
      <c r="KZ6" s="914"/>
      <c r="LA6" s="139" t="s">
        <v>4</v>
      </c>
      <c r="LB6" s="722" t="s">
        <v>5</v>
      </c>
      <c r="LC6" s="933"/>
      <c r="LD6" s="935"/>
      <c r="LE6" s="914"/>
      <c r="LF6" s="914"/>
      <c r="LG6" s="139" t="s">
        <v>4</v>
      </c>
      <c r="LH6" s="722" t="s">
        <v>5</v>
      </c>
      <c r="LI6" s="914"/>
      <c r="LJ6" s="874"/>
      <c r="LK6" s="942"/>
      <c r="LL6" s="938"/>
      <c r="LM6" s="282" t="s">
        <v>4</v>
      </c>
      <c r="LN6" s="729" t="s">
        <v>5</v>
      </c>
      <c r="LO6" s="872"/>
      <c r="LP6" s="932"/>
      <c r="LQ6" s="936"/>
      <c r="LR6" s="936"/>
      <c r="LS6" s="281" t="s">
        <v>4</v>
      </c>
      <c r="LT6" s="727" t="s">
        <v>5</v>
      </c>
      <c r="LU6" s="936"/>
      <c r="LV6" s="941"/>
      <c r="LW6" s="936"/>
      <c r="LX6" s="936"/>
      <c r="LY6" s="281" t="s">
        <v>4</v>
      </c>
      <c r="LZ6" s="727" t="s">
        <v>5</v>
      </c>
      <c r="MA6" s="936"/>
      <c r="MB6" s="926"/>
      <c r="MC6" s="914"/>
      <c r="MD6" s="914"/>
      <c r="ME6" s="139" t="s">
        <v>4</v>
      </c>
      <c r="MF6" s="722" t="s">
        <v>5</v>
      </c>
      <c r="MG6" s="933"/>
      <c r="MH6" s="935"/>
      <c r="MI6" s="914"/>
      <c r="MJ6" s="914"/>
      <c r="MK6" s="139" t="s">
        <v>4</v>
      </c>
      <c r="ML6" s="722" t="s">
        <v>5</v>
      </c>
      <c r="MM6" s="914"/>
      <c r="MN6" s="874"/>
      <c r="MO6" s="942"/>
      <c r="MP6" s="938"/>
      <c r="MQ6" s="282" t="s">
        <v>4</v>
      </c>
      <c r="MR6" s="729" t="s">
        <v>5</v>
      </c>
      <c r="MS6" s="872"/>
      <c r="MT6" s="874"/>
      <c r="MU6" s="942"/>
      <c r="MV6" s="938"/>
      <c r="MW6" s="282" t="s">
        <v>4</v>
      </c>
      <c r="MX6" s="729" t="s">
        <v>5</v>
      </c>
      <c r="MY6" s="872"/>
      <c r="MZ6" s="874"/>
      <c r="NA6" s="942"/>
      <c r="NB6" s="938"/>
      <c r="NC6" s="282" t="s">
        <v>4</v>
      </c>
      <c r="ND6" s="729" t="s">
        <v>5</v>
      </c>
      <c r="NE6" s="872"/>
      <c r="NF6" s="998"/>
      <c r="NG6" s="1000"/>
      <c r="NH6" s="1000"/>
      <c r="NI6" s="139" t="s">
        <v>4</v>
      </c>
      <c r="NJ6" s="722" t="s">
        <v>5</v>
      </c>
      <c r="NK6" s="1008"/>
      <c r="NL6" s="935"/>
      <c r="NM6" s="914"/>
      <c r="NN6" s="914"/>
      <c r="NO6" s="139" t="s">
        <v>4</v>
      </c>
      <c r="NP6" s="722" t="s">
        <v>5</v>
      </c>
      <c r="NQ6" s="914"/>
      <c r="NR6" s="941"/>
      <c r="NS6" s="915"/>
      <c r="NT6" s="915"/>
      <c r="NU6" s="138" t="s">
        <v>4</v>
      </c>
      <c r="NV6" s="723" t="s">
        <v>5</v>
      </c>
      <c r="NW6" s="915"/>
    </row>
    <row r="7" spans="1:387" ht="15" customHeight="1" x14ac:dyDescent="0.2">
      <c r="A7" s="140" t="s">
        <v>310</v>
      </c>
      <c r="B7" s="141">
        <v>141</v>
      </c>
      <c r="C7" s="142" t="s">
        <v>311</v>
      </c>
      <c r="D7" s="143">
        <f>E7+F7+I7</f>
        <v>231211.23499999999</v>
      </c>
      <c r="E7" s="144">
        <f>'[7]план гз 2020 для сметы'!L28</f>
        <v>95538</v>
      </c>
      <c r="F7" s="144">
        <f t="shared" ref="F7:F17" si="0">G7+H7</f>
        <v>135673.23499999999</v>
      </c>
      <c r="G7" s="144">
        <f>'[7]план гз 2020 для сметы'!N28</f>
        <v>88986.37</v>
      </c>
      <c r="H7" s="144">
        <f>'[7]план гз 2020 для сметы'!O28</f>
        <v>46686.864999999998</v>
      </c>
      <c r="I7" s="145"/>
      <c r="J7" s="143">
        <f t="shared" ref="J7:J17" si="1">K7+L7</f>
        <v>0</v>
      </c>
      <c r="K7" s="144"/>
      <c r="L7" s="144">
        <f>M7+N7</f>
        <v>0</v>
      </c>
      <c r="M7" s="144"/>
      <c r="N7" s="144"/>
      <c r="O7" s="145"/>
      <c r="P7" s="143">
        <f>Q7+R7+U7</f>
        <v>231211.23499999999</v>
      </c>
      <c r="Q7" s="144">
        <f>E7+K7</f>
        <v>95538</v>
      </c>
      <c r="R7" s="144">
        <f t="shared" ref="R7:R17" si="2">S7+T7</f>
        <v>135673.23499999999</v>
      </c>
      <c r="S7" s="144">
        <f>G7+M7</f>
        <v>88986.37</v>
      </c>
      <c r="T7" s="144">
        <f t="shared" ref="T7:T17" si="3">H7+N7</f>
        <v>46686.864999999998</v>
      </c>
      <c r="U7" s="145"/>
      <c r="V7" s="143">
        <f>W7+X7</f>
        <v>-226.78307999999998</v>
      </c>
      <c r="W7" s="144">
        <v>-89.910250000000005</v>
      </c>
      <c r="X7" s="144">
        <f>Y7+Z7</f>
        <v>-136.87282999999999</v>
      </c>
      <c r="Y7" s="144">
        <v>-82.476950000000002</v>
      </c>
      <c r="Z7" s="144">
        <v>-54.395879999999998</v>
      </c>
      <c r="AA7" s="145"/>
      <c r="AB7" s="146">
        <f>AC7+AD7</f>
        <v>230984.45192000002</v>
      </c>
      <c r="AC7" s="147">
        <f>Q7+W7</f>
        <v>95448.089749999999</v>
      </c>
      <c r="AD7" s="147">
        <f>AE7+AF7</f>
        <v>135536.36217000001</v>
      </c>
      <c r="AE7" s="147">
        <f t="shared" ref="AE7:AF17" si="4">S7+Y7</f>
        <v>88903.893049999999</v>
      </c>
      <c r="AF7" s="147">
        <f>T7+Z7</f>
        <v>46632.469120000002</v>
      </c>
      <c r="AG7" s="145"/>
      <c r="AH7" s="146">
        <f>AI7+AJ7</f>
        <v>0</v>
      </c>
      <c r="AI7" s="148"/>
      <c r="AJ7" s="148"/>
      <c r="AK7" s="148"/>
      <c r="AL7" s="148"/>
      <c r="AM7" s="149"/>
      <c r="AN7" s="146">
        <f>AO7+AP7</f>
        <v>230984.45192000002</v>
      </c>
      <c r="AO7" s="144">
        <f>AC7+AI7</f>
        <v>95448.089749999999</v>
      </c>
      <c r="AP7" s="144">
        <f>AQ7+AR7</f>
        <v>135536.36217000001</v>
      </c>
      <c r="AQ7" s="144">
        <f>AE7+AK7</f>
        <v>88903.893049999999</v>
      </c>
      <c r="AR7" s="144">
        <f>AF7+AL7</f>
        <v>46632.469120000002</v>
      </c>
      <c r="AS7" s="145"/>
      <c r="AT7" s="150">
        <f>AU7+AV7</f>
        <v>0</v>
      </c>
      <c r="AU7" s="144"/>
      <c r="AV7" s="144">
        <f>AW7+AX7</f>
        <v>0</v>
      </c>
      <c r="AW7" s="144"/>
      <c r="AX7" s="144"/>
      <c r="AY7" s="145"/>
      <c r="AZ7" s="146">
        <f>BA7+BB7</f>
        <v>230984.45192000002</v>
      </c>
      <c r="BA7" s="144">
        <f>AO7+AU7</f>
        <v>95448.089749999999</v>
      </c>
      <c r="BB7" s="144">
        <f>AP7+AV7</f>
        <v>135536.36217000001</v>
      </c>
      <c r="BC7" s="144">
        <f>AQ7+AW7</f>
        <v>88903.893049999999</v>
      </c>
      <c r="BD7" s="144">
        <f>AR7+AX7</f>
        <v>46632.469120000002</v>
      </c>
      <c r="BE7" s="151"/>
      <c r="BF7" s="152">
        <f>BG7+BH7</f>
        <v>0</v>
      </c>
      <c r="BG7" s="153"/>
      <c r="BH7" s="153"/>
      <c r="BI7" s="153"/>
      <c r="BJ7" s="153"/>
      <c r="BK7" s="154"/>
      <c r="BL7" s="143">
        <f>BM7+BN7</f>
        <v>230984.45192000002</v>
      </c>
      <c r="BM7" s="144">
        <f>BA7+BG7</f>
        <v>95448.089749999999</v>
      </c>
      <c r="BN7" s="144">
        <f>BO7+BP7</f>
        <v>135536.36217000001</v>
      </c>
      <c r="BO7" s="144">
        <f>BI7+BC7</f>
        <v>88903.893049999999</v>
      </c>
      <c r="BP7" s="144">
        <f>BD7+BJ7</f>
        <v>46632.469120000002</v>
      </c>
      <c r="BQ7" s="145"/>
      <c r="BR7" s="143">
        <f>BS7+BT7</f>
        <v>0</v>
      </c>
      <c r="BS7" s="144"/>
      <c r="BT7" s="144">
        <f>BU7+BV7</f>
        <v>0</v>
      </c>
      <c r="BU7" s="144"/>
      <c r="BV7" s="144"/>
      <c r="BW7" s="145"/>
      <c r="BX7" s="143">
        <f>BY7+BZ7</f>
        <v>230984.45192000002</v>
      </c>
      <c r="BY7" s="144">
        <f>BM7+BS7</f>
        <v>95448.089749999999</v>
      </c>
      <c r="BZ7" s="144">
        <f>CA7+CB7</f>
        <v>135536.36217000001</v>
      </c>
      <c r="CA7" s="144">
        <f>BO7+BU7</f>
        <v>88903.893049999999</v>
      </c>
      <c r="CB7" s="144">
        <f>BP7+BV7</f>
        <v>46632.469120000002</v>
      </c>
      <c r="CC7" s="145"/>
      <c r="CD7" s="143">
        <f>CE7+CF7</f>
        <v>0</v>
      </c>
      <c r="CE7" s="144"/>
      <c r="CF7" s="144">
        <f>CG7+CH7</f>
        <v>0</v>
      </c>
      <c r="CG7" s="144"/>
      <c r="CH7" s="144"/>
      <c r="CI7" s="145"/>
      <c r="CJ7" s="143">
        <f>CK7+CL7</f>
        <v>230984.45192000002</v>
      </c>
      <c r="CK7" s="144">
        <f>BY7+CE7</f>
        <v>95448.089749999999</v>
      </c>
      <c r="CL7" s="144">
        <f>CM7+CN7</f>
        <v>135536.36217000001</v>
      </c>
      <c r="CM7" s="144">
        <f>CA7+CG7</f>
        <v>88903.893049999999</v>
      </c>
      <c r="CN7" s="144">
        <f>CB7+CH7</f>
        <v>46632.469120000002</v>
      </c>
      <c r="CO7" s="145"/>
      <c r="CP7" s="143">
        <f>CQ7+CR7</f>
        <v>0</v>
      </c>
      <c r="CQ7" s="144"/>
      <c r="CR7" s="144">
        <f>CS7+CT7</f>
        <v>0</v>
      </c>
      <c r="CS7" s="144"/>
      <c r="CT7" s="144"/>
      <c r="CU7" s="145"/>
      <c r="CV7" s="143">
        <f>CW7+CX7</f>
        <v>230984.45192000002</v>
      </c>
      <c r="CW7" s="144">
        <f>CK7+CQ7</f>
        <v>95448.089749999999</v>
      </c>
      <c r="CX7" s="144">
        <f>CY7+CZ7</f>
        <v>135536.36217000001</v>
      </c>
      <c r="CY7" s="144">
        <f>CM7+CS7</f>
        <v>88903.893049999999</v>
      </c>
      <c r="CZ7" s="144">
        <f>CN7+CT7</f>
        <v>46632.469120000002</v>
      </c>
      <c r="DA7" s="145"/>
      <c r="DB7" s="143">
        <f>DC7+DD7</f>
        <v>0</v>
      </c>
      <c r="DC7" s="144"/>
      <c r="DD7" s="144"/>
      <c r="DE7" s="144"/>
      <c r="DF7" s="144"/>
      <c r="DG7" s="145"/>
      <c r="DH7" s="143">
        <f>DI7+DJ7</f>
        <v>230984.45192000002</v>
      </c>
      <c r="DI7" s="144">
        <f>DC7+CW7</f>
        <v>95448.089749999999</v>
      </c>
      <c r="DJ7" s="144">
        <f>DK7+DL7</f>
        <v>135536.36217000001</v>
      </c>
      <c r="DK7" s="144">
        <f>DE7+CY7</f>
        <v>88903.893049999999</v>
      </c>
      <c r="DL7" s="144">
        <f>DF7+CZ7</f>
        <v>46632.469120000002</v>
      </c>
      <c r="DM7" s="145"/>
      <c r="DN7" s="143">
        <f>DO7+DP7</f>
        <v>0</v>
      </c>
      <c r="DO7" s="144"/>
      <c r="DP7" s="144">
        <f>DQ7+DR7</f>
        <v>0</v>
      </c>
      <c r="DQ7" s="144"/>
      <c r="DR7" s="144"/>
      <c r="DS7" s="145"/>
      <c r="DT7" s="143">
        <f>DU7+DV7</f>
        <v>230984.45192000002</v>
      </c>
      <c r="DU7" s="144">
        <f>DI7+DO7</f>
        <v>95448.089749999999</v>
      </c>
      <c r="DV7" s="144">
        <f>DW7+DX7</f>
        <v>135536.36217000001</v>
      </c>
      <c r="DW7" s="144">
        <f>DQ7+DK7</f>
        <v>88903.893049999999</v>
      </c>
      <c r="DX7" s="144">
        <f t="shared" ref="DX7:DY17" si="5">DR7+DL7</f>
        <v>46632.469120000002</v>
      </c>
      <c r="DY7" s="144">
        <f t="shared" si="5"/>
        <v>0</v>
      </c>
      <c r="DZ7" s="143">
        <f>EA7+EB7</f>
        <v>0</v>
      </c>
      <c r="EA7" s="145"/>
      <c r="EB7" s="145">
        <f>EC7+ED7</f>
        <v>0</v>
      </c>
      <c r="EC7" s="145"/>
      <c r="ED7" s="145"/>
      <c r="EE7" s="145"/>
      <c r="EF7" s="143">
        <f>EG7+EH7</f>
        <v>230984.45192000002</v>
      </c>
      <c r="EG7" s="144">
        <f>DI7+EA7</f>
        <v>95448.089749999999</v>
      </c>
      <c r="EH7" s="144">
        <f>EI7+EJ7</f>
        <v>135536.36217000001</v>
      </c>
      <c r="EI7" s="144">
        <f t="shared" ref="EI7:EJ17" si="6">DK7+EC7</f>
        <v>88903.893049999999</v>
      </c>
      <c r="EJ7" s="144">
        <f t="shared" si="6"/>
        <v>46632.469120000002</v>
      </c>
      <c r="EK7" s="145"/>
      <c r="EL7" s="143">
        <f>EM7+EN7</f>
        <v>0</v>
      </c>
      <c r="EM7" s="144"/>
      <c r="EN7" s="144"/>
      <c r="EO7" s="144"/>
      <c r="EP7" s="144"/>
      <c r="EQ7" s="145"/>
      <c r="ER7" s="143">
        <f>ES7+ET7</f>
        <v>0</v>
      </c>
      <c r="ES7" s="144"/>
      <c r="ET7" s="144"/>
      <c r="EU7" s="144"/>
      <c r="EV7" s="144"/>
      <c r="EW7" s="145"/>
      <c r="EX7" s="155">
        <f>EY7+EZ7</f>
        <v>230984.45192000002</v>
      </c>
      <c r="EY7" s="155">
        <f>EG7+EM7+ES7</f>
        <v>95448.089749999999</v>
      </c>
      <c r="EZ7" s="155">
        <f>FA7+FB7</f>
        <v>135536.36217000001</v>
      </c>
      <c r="FA7" s="155">
        <f>EI7+EO7-EU7</f>
        <v>88903.893049999999</v>
      </c>
      <c r="FB7" s="155">
        <f t="shared" ref="FB7:FC17" si="7">EJ7+EP7-EV7</f>
        <v>46632.469120000002</v>
      </c>
      <c r="FC7" s="155">
        <f t="shared" si="7"/>
        <v>0</v>
      </c>
      <c r="FD7" s="143">
        <f>FE7+FF7</f>
        <v>0</v>
      </c>
      <c r="FE7" s="144"/>
      <c r="FF7" s="144"/>
      <c r="FG7" s="144"/>
      <c r="FH7" s="144"/>
      <c r="FI7" s="145"/>
      <c r="FJ7" s="143">
        <f>FK7+FL7</f>
        <v>0</v>
      </c>
      <c r="FK7" s="156"/>
      <c r="FL7" s="156">
        <f>FM7+FN7</f>
        <v>0</v>
      </c>
      <c r="FM7" s="156"/>
      <c r="FN7" s="156"/>
      <c r="FO7" s="157"/>
      <c r="FP7" s="155">
        <f>FQ7+FR7</f>
        <v>230984.45192000002</v>
      </c>
      <c r="FQ7" s="155">
        <f>EY7+FE7+FK7</f>
        <v>95448.089749999999</v>
      </c>
      <c r="FR7" s="155">
        <f>FS7+FT7</f>
        <v>135536.36217000001</v>
      </c>
      <c r="FS7" s="155">
        <f>FA7+FG7+FM7</f>
        <v>88903.893049999999</v>
      </c>
      <c r="FT7" s="155">
        <f>FB7+FH7+FN7</f>
        <v>46632.469120000002</v>
      </c>
      <c r="FU7" s="155">
        <f t="shared" ref="FU7:FU17" si="8">FC7+FI7-FO7</f>
        <v>0</v>
      </c>
      <c r="FV7" s="143">
        <f>FW7+FX7</f>
        <v>0</v>
      </c>
      <c r="FW7" s="158"/>
      <c r="FX7" s="158"/>
      <c r="FY7" s="158"/>
      <c r="FZ7" s="158"/>
      <c r="GA7" s="145"/>
      <c r="GB7" s="143">
        <f>GC7+GD7</f>
        <v>0</v>
      </c>
      <c r="GC7" s="158"/>
      <c r="GD7" s="158">
        <f>GE7+GF7</f>
        <v>0</v>
      </c>
      <c r="GE7" s="158"/>
      <c r="GF7" s="158"/>
      <c r="GG7" s="145"/>
      <c r="GH7" s="155">
        <f>GI7+GJ7</f>
        <v>230984.45192000002</v>
      </c>
      <c r="GI7" s="155">
        <f>FQ7+FW7+GC7</f>
        <v>95448.089749999999</v>
      </c>
      <c r="GJ7" s="155">
        <f>GK7+GL7</f>
        <v>135536.36217000001</v>
      </c>
      <c r="GK7" s="155">
        <f>FS7+FY7+GE7</f>
        <v>88903.893049999999</v>
      </c>
      <c r="GL7" s="155">
        <f>FT7+FZ7+GF7</f>
        <v>46632.469120000002</v>
      </c>
      <c r="GM7" s="155">
        <f t="shared" ref="GM7:GM17" si="9">FU7+GA7-GG7</f>
        <v>0</v>
      </c>
      <c r="GN7" s="143">
        <f>GO7+GP7</f>
        <v>0</v>
      </c>
      <c r="GO7" s="158"/>
      <c r="GP7" s="158"/>
      <c r="GQ7" s="158"/>
      <c r="GR7" s="158"/>
      <c r="GS7" s="145"/>
      <c r="GT7" s="143">
        <f>GU7+GV7</f>
        <v>0</v>
      </c>
      <c r="GU7" s="158"/>
      <c r="GV7" s="158">
        <f>GW7+GX7</f>
        <v>0</v>
      </c>
      <c r="GW7" s="158"/>
      <c r="GX7" s="158"/>
      <c r="GY7" s="145"/>
      <c r="GZ7" s="143">
        <f>HA7+HB7</f>
        <v>230984.45192000002</v>
      </c>
      <c r="HA7" s="155">
        <f>GI7+GO7+GU7</f>
        <v>95448.089749999999</v>
      </c>
      <c r="HB7" s="155">
        <f>HC7+HD7</f>
        <v>135536.36217000001</v>
      </c>
      <c r="HC7" s="155">
        <f t="shared" ref="HC7:HE17" si="10">GK7+GQ7+GW7</f>
        <v>88903.893049999999</v>
      </c>
      <c r="HD7" s="155">
        <f t="shared" si="10"/>
        <v>46632.469120000002</v>
      </c>
      <c r="HE7" s="155">
        <f t="shared" si="10"/>
        <v>0</v>
      </c>
      <c r="HF7" s="143">
        <f>HG7+HH7</f>
        <v>-6.7149244000000001</v>
      </c>
      <c r="HG7" s="159">
        <v>-2.8383440000000002</v>
      </c>
      <c r="HH7" s="159">
        <f>HI7+HJ7</f>
        <v>-3.8765803999999999</v>
      </c>
      <c r="HI7" s="159">
        <v>-2.742</v>
      </c>
      <c r="HJ7" s="159">
        <v>-1.1345803999999999</v>
      </c>
      <c r="HK7" s="160"/>
      <c r="HL7" s="143">
        <f>HM7+HN7</f>
        <v>0</v>
      </c>
      <c r="HM7" s="144"/>
      <c r="HN7" s="144">
        <f>HO7+HP7</f>
        <v>0</v>
      </c>
      <c r="HO7" s="161"/>
      <c r="HP7" s="161"/>
      <c r="HQ7" s="145"/>
      <c r="HR7" s="143">
        <f>HS7+HT7</f>
        <v>-2.0386560989999998</v>
      </c>
      <c r="HS7" s="144">
        <v>-0.933255999</v>
      </c>
      <c r="HT7" s="144">
        <f>HU7+HV7</f>
        <v>-1.1054001</v>
      </c>
      <c r="HU7" s="161">
        <v>-0.77882720000000005</v>
      </c>
      <c r="HV7" s="161">
        <v>-0.3265729</v>
      </c>
      <c r="HW7" s="145"/>
      <c r="HX7" s="143">
        <f>HY7+HZ7</f>
        <v>0</v>
      </c>
      <c r="HY7" s="144"/>
      <c r="HZ7" s="144">
        <f>IA7+IB7</f>
        <v>0</v>
      </c>
      <c r="IA7" s="161"/>
      <c r="IB7" s="161"/>
      <c r="IC7" s="145"/>
      <c r="ID7" s="143">
        <f>IE7+IF7</f>
        <v>230975.69833950099</v>
      </c>
      <c r="IE7" s="144">
        <f>HA7+HG7+HM7+HS7+HY7</f>
        <v>95444.318150000996</v>
      </c>
      <c r="IF7" s="144">
        <f>IG7+IH7</f>
        <v>135531.38018949999</v>
      </c>
      <c r="IG7" s="144">
        <f t="shared" ref="IG7:II18" si="11">HC7+HI7+HO7+HU7+IA7</f>
        <v>88900.372222799997</v>
      </c>
      <c r="IH7" s="144">
        <f t="shared" si="11"/>
        <v>46631.007966700003</v>
      </c>
      <c r="II7" s="144">
        <f t="shared" si="11"/>
        <v>0</v>
      </c>
      <c r="IJ7" s="143">
        <f>IK7+IL7</f>
        <v>0</v>
      </c>
      <c r="IK7" s="158"/>
      <c r="IL7" s="158"/>
      <c r="IM7" s="158"/>
      <c r="IN7" s="158"/>
      <c r="IO7" s="145"/>
      <c r="IP7" s="143">
        <f>IQ7+IR7</f>
        <v>0</v>
      </c>
      <c r="IQ7" s="158"/>
      <c r="IR7" s="158">
        <f>IS7+IT7</f>
        <v>0</v>
      </c>
      <c r="IS7" s="158"/>
      <c r="IT7" s="158"/>
      <c r="IU7" s="145"/>
      <c r="IV7" s="143">
        <f>IW7+IX7+JA7</f>
        <v>230975.69833950099</v>
      </c>
      <c r="IW7" s="144">
        <f>IE7+IK7+IQ7</f>
        <v>95444.318150000996</v>
      </c>
      <c r="IX7" s="144">
        <f>IY7+IZ7</f>
        <v>135531.38018949999</v>
      </c>
      <c r="IY7" s="144">
        <f>IG7+IM7+IS7</f>
        <v>88900.372222799997</v>
      </c>
      <c r="IZ7" s="144">
        <f>IH7+IN7+IT7</f>
        <v>46631.007966700003</v>
      </c>
      <c r="JA7" s="144">
        <f>II7+IO7+IU7</f>
        <v>0</v>
      </c>
      <c r="JB7" s="254">
        <f>JC7+JD7</f>
        <v>66812.884060000011</v>
      </c>
      <c r="JC7" s="266">
        <v>28836.810810000003</v>
      </c>
      <c r="JD7" s="223">
        <v>37976.073250000001</v>
      </c>
      <c r="JE7" s="266">
        <v>16342.10511</v>
      </c>
      <c r="JF7" s="266">
        <v>21633.968139999997</v>
      </c>
      <c r="JG7" s="267"/>
      <c r="JH7" s="252">
        <f>JI7+JJ7</f>
        <v>-66812.884060000011</v>
      </c>
      <c r="JI7" s="266">
        <v>-28836.810810000003</v>
      </c>
      <c r="JJ7" s="158">
        <v>-37976.073250000001</v>
      </c>
      <c r="JK7" s="158">
        <v>-16342.10511</v>
      </c>
      <c r="JL7" s="158">
        <v>-21633.968139999997</v>
      </c>
      <c r="JM7" s="145"/>
      <c r="JN7" s="143">
        <f>JO7+JP7+JS7</f>
        <v>230975.69833950099</v>
      </c>
      <c r="JO7" s="144">
        <f>IW7+JC7+JI7</f>
        <v>95444.318150000996</v>
      </c>
      <c r="JP7" s="144">
        <f>JQ7+JR7</f>
        <v>135531.38018949999</v>
      </c>
      <c r="JQ7" s="144">
        <f>IY7+JE7+JK7</f>
        <v>88900.372222799997</v>
      </c>
      <c r="JR7" s="144">
        <f>IZ7+JF7+JL7</f>
        <v>46631.007966699995</v>
      </c>
      <c r="JS7" s="144">
        <f>JA7+JG7+JM7</f>
        <v>0</v>
      </c>
      <c r="JT7" s="143">
        <f t="shared" ref="JT7:JT14" si="12">JU7+JV7</f>
        <v>0</v>
      </c>
      <c r="JU7" s="144"/>
      <c r="JV7" s="144">
        <f>JW7+JX7</f>
        <v>0</v>
      </c>
      <c r="JW7" s="161"/>
      <c r="JX7" s="161"/>
      <c r="JY7" s="145"/>
      <c r="JZ7" s="143">
        <f>KA7+KB7+KE7</f>
        <v>230975.69833950099</v>
      </c>
      <c r="KA7" s="144">
        <f>JO7+JU7</f>
        <v>95444.318150000996</v>
      </c>
      <c r="KB7" s="144">
        <f>KC7+KD7</f>
        <v>135531.38018949999</v>
      </c>
      <c r="KC7" s="144">
        <f>JQ7+JW7</f>
        <v>88900.372222799997</v>
      </c>
      <c r="KD7" s="144">
        <f t="shared" ref="KD7:KE18" si="13">JR7+JX7</f>
        <v>46631.007966699995</v>
      </c>
      <c r="KE7" s="144">
        <f t="shared" si="13"/>
        <v>0</v>
      </c>
      <c r="KF7" s="254">
        <f>KG7+KH7</f>
        <v>0</v>
      </c>
      <c r="KG7" s="158">
        <v>0</v>
      </c>
      <c r="KH7" s="163">
        <v>0</v>
      </c>
      <c r="KI7" s="158">
        <v>0</v>
      </c>
      <c r="KJ7" s="158">
        <v>0</v>
      </c>
      <c r="KK7" s="151"/>
      <c r="KL7" s="283">
        <f>KM7+KN7</f>
        <v>0</v>
      </c>
      <c r="KM7" s="158"/>
      <c r="KN7" s="163">
        <v>0</v>
      </c>
      <c r="KO7" s="158"/>
      <c r="KP7" s="158"/>
      <c r="KQ7" s="145"/>
      <c r="KR7" s="155">
        <f>KS7+KT7</f>
        <v>230975.69833950099</v>
      </c>
      <c r="KS7" s="284">
        <f>KA7+KG7+KM7</f>
        <v>95444.318150000996</v>
      </c>
      <c r="KT7" s="284">
        <f>KU7+KV7</f>
        <v>135531.38018949999</v>
      </c>
      <c r="KU7" s="284">
        <f>KC7+KI7+KO7</f>
        <v>88900.372222799997</v>
      </c>
      <c r="KV7" s="284">
        <f t="shared" ref="KV7:KW22" si="14">KD7+KJ7+KP7</f>
        <v>46631.007966699995</v>
      </c>
      <c r="KW7" s="155">
        <f t="shared" si="14"/>
        <v>0</v>
      </c>
      <c r="KX7" s="254">
        <f>KY7+KZ7</f>
        <v>0</v>
      </c>
      <c r="KY7" s="158">
        <f>'[8]Протокол 15  '!Z9</f>
        <v>0</v>
      </c>
      <c r="KZ7" s="163">
        <f>LA7+LB7</f>
        <v>0</v>
      </c>
      <c r="LA7" s="158">
        <f>'[8]Протокол 15  '!AA9</f>
        <v>0</v>
      </c>
      <c r="LB7" s="158">
        <f>'[8]Протокол 15  '!AB9</f>
        <v>0</v>
      </c>
      <c r="LC7" s="151"/>
      <c r="LD7" s="283">
        <f>LE7+LF7</f>
        <v>0</v>
      </c>
      <c r="LE7" s="158"/>
      <c r="LF7" s="163">
        <f t="shared" ref="LF7:LF18" si="15">LG7+LH7</f>
        <v>0</v>
      </c>
      <c r="LG7" s="158"/>
      <c r="LH7" s="158"/>
      <c r="LI7" s="145"/>
      <c r="LJ7" s="155">
        <f>LK7+LL7</f>
        <v>230975.69833950099</v>
      </c>
      <c r="LK7" s="284">
        <f>KS7+KY7+LE7</f>
        <v>95444.318150000996</v>
      </c>
      <c r="LL7" s="284">
        <f>LM7+LN7</f>
        <v>135531.38018949999</v>
      </c>
      <c r="LM7" s="284">
        <f>KU7+LA7+LG7</f>
        <v>88900.372222799997</v>
      </c>
      <c r="LN7" s="284">
        <f t="shared" ref="LN7:LO18" si="16">KV7+LB7+LH7</f>
        <v>46631.007966699995</v>
      </c>
      <c r="LO7" s="155">
        <f t="shared" si="16"/>
        <v>0</v>
      </c>
      <c r="LP7" s="143">
        <f t="shared" ref="LP7" si="17">LQ7+LR7</f>
        <v>0</v>
      </c>
      <c r="LQ7" s="144"/>
      <c r="LR7" s="144">
        <f>LS7+LT7</f>
        <v>0</v>
      </c>
      <c r="LS7" s="161"/>
      <c r="LT7" s="161"/>
      <c r="LU7" s="145"/>
      <c r="LV7" s="285">
        <f>LW7+LX7</f>
        <v>230975.69833950099</v>
      </c>
      <c r="LW7" s="285">
        <f>LK7+LQ7</f>
        <v>95444.318150000996</v>
      </c>
      <c r="LX7" s="285">
        <f>LY7+LZ7</f>
        <v>135531.38018949999</v>
      </c>
      <c r="LY7" s="285">
        <f>LM7+LS7</f>
        <v>88900.372222799997</v>
      </c>
      <c r="LZ7" s="285">
        <f t="shared" ref="LZ7:MA18" si="18">LN7+LT7</f>
        <v>46631.007966699995</v>
      </c>
      <c r="MA7" s="285">
        <f t="shared" si="18"/>
        <v>0</v>
      </c>
      <c r="MB7" s="254">
        <f>MC7+MD7</f>
        <v>0</v>
      </c>
      <c r="MC7" s="158">
        <f>'[8]Протокол 15  '!AX9</f>
        <v>0</v>
      </c>
      <c r="MD7" s="163">
        <f>ME7+MF7</f>
        <v>0</v>
      </c>
      <c r="ME7" s="158">
        <f>'[8]Протокол 15  '!AY9</f>
        <v>0</v>
      </c>
      <c r="MF7" s="158">
        <f>'[8]Протокол 15  '!AZ9</f>
        <v>0</v>
      </c>
      <c r="MG7" s="151"/>
      <c r="MH7" s="283">
        <f>MI7+MJ7</f>
        <v>0</v>
      </c>
      <c r="MI7" s="163"/>
      <c r="MJ7" s="163">
        <f t="shared" ref="MJ7:MJ18" si="19">MK7+ML7</f>
        <v>0</v>
      </c>
      <c r="MK7" s="163"/>
      <c r="ML7" s="163"/>
      <c r="MM7" s="145"/>
      <c r="MN7" s="683">
        <f>MO7+MP7</f>
        <v>230975.69833950099</v>
      </c>
      <c r="MO7" s="284">
        <f>LW7+MC7+MI7</f>
        <v>95444.318150000996</v>
      </c>
      <c r="MP7" s="284">
        <f>MQ7+MR7</f>
        <v>135531.38018949999</v>
      </c>
      <c r="MQ7" s="284">
        <f>LY7+ME7+MK7</f>
        <v>88900.372222799997</v>
      </c>
      <c r="MR7" s="284">
        <f>LZ7+MF7+ML7</f>
        <v>46631.007966699995</v>
      </c>
      <c r="MS7" s="683">
        <f t="shared" ref="MS7:MS18" si="20">LU7+MG7+MM7</f>
        <v>0</v>
      </c>
      <c r="MT7" s="155">
        <f>MU7+MV7</f>
        <v>0</v>
      </c>
      <c r="MU7" s="284"/>
      <c r="MV7" s="284">
        <f>MW7+MX7</f>
        <v>0</v>
      </c>
      <c r="MW7" s="284"/>
      <c r="MX7" s="284"/>
      <c r="MY7" s="678"/>
      <c r="MZ7" s="155">
        <f>NA7+NB7+NE7</f>
        <v>230975.69833950099</v>
      </c>
      <c r="NA7" s="284">
        <f>MO7+MU7</f>
        <v>95444.318150000996</v>
      </c>
      <c r="NB7" s="284">
        <f>NC7+ND7</f>
        <v>135531.38018949999</v>
      </c>
      <c r="NC7" s="284">
        <f>MQ7+MW7</f>
        <v>88900.372222799997</v>
      </c>
      <c r="ND7" s="284">
        <f>MR7+MX7</f>
        <v>46631.007966699995</v>
      </c>
      <c r="NE7" s="155">
        <f t="shared" ref="NE7:NE18" si="21">MG7+MS7+MY7</f>
        <v>0</v>
      </c>
      <c r="NF7" s="254">
        <f>NG7+NH7</f>
        <v>0</v>
      </c>
      <c r="NG7" s="158">
        <f>'[8]Протокол 15  '!BP9</f>
        <v>0</v>
      </c>
      <c r="NH7" s="163">
        <f>NI7+NJ7</f>
        <v>0</v>
      </c>
      <c r="NI7" s="158">
        <f>'[8]Протокол 15  '!BQ9</f>
        <v>0</v>
      </c>
      <c r="NJ7" s="158">
        <f>'[8]Протокол 15  '!BR9</f>
        <v>0</v>
      </c>
      <c r="NK7" s="151"/>
      <c r="NL7" s="283" t="e">
        <f>NM7+NN7</f>
        <v>#REF!</v>
      </c>
      <c r="NM7" s="158" t="e">
        <f>#REF!</f>
        <v>#REF!</v>
      </c>
      <c r="NN7" s="163" t="e">
        <f t="shared" ref="NN7:NN18" si="22">NO7+NP7</f>
        <v>#REF!</v>
      </c>
      <c r="NO7" s="158" t="e">
        <f>#REF!</f>
        <v>#REF!</v>
      </c>
      <c r="NP7" s="158" t="e">
        <f>#REF!</f>
        <v>#REF!</v>
      </c>
      <c r="NQ7" s="145"/>
      <c r="NR7" s="285" t="e">
        <f>NS7+NT7+NW7</f>
        <v>#REF!</v>
      </c>
      <c r="NS7" s="285" t="e">
        <f>NA7+NG7+NM7</f>
        <v>#REF!</v>
      </c>
      <c r="NT7" s="285" t="e">
        <f>NU7+NV7</f>
        <v>#REF!</v>
      </c>
      <c r="NU7" s="285" t="e">
        <f>NC7+NI7+NO7</f>
        <v>#REF!</v>
      </c>
      <c r="NV7" s="285" t="e">
        <f t="shared" ref="NV7:NW7" si="23">ND7+NJ7+NP7</f>
        <v>#REF!</v>
      </c>
      <c r="NW7" s="285">
        <f t="shared" si="23"/>
        <v>0</v>
      </c>
    </row>
    <row r="8" spans="1:387" ht="30" x14ac:dyDescent="0.2">
      <c r="A8" s="140" t="s">
        <v>312</v>
      </c>
      <c r="B8" s="141">
        <v>142</v>
      </c>
      <c r="C8" s="142" t="s">
        <v>313</v>
      </c>
      <c r="D8" s="143">
        <f t="shared" ref="D8:D17" si="24">E8+F8+I8</f>
        <v>932167.2313000001</v>
      </c>
      <c r="E8" s="162">
        <f>'[7]план гз 2020 для сметы'!L30</f>
        <v>503860.02096000017</v>
      </c>
      <c r="F8" s="144">
        <f t="shared" si="0"/>
        <v>428307.21033999999</v>
      </c>
      <c r="G8" s="144">
        <f>'[7]план гз 2020 для сметы'!N30</f>
        <v>119461.25740999999</v>
      </c>
      <c r="H8" s="144">
        <f>'[7]план гз 2020 для сметы'!O30</f>
        <v>308845.95293000003</v>
      </c>
      <c r="I8" s="145"/>
      <c r="J8" s="143">
        <f t="shared" si="1"/>
        <v>1000</v>
      </c>
      <c r="K8" s="162"/>
      <c r="L8" s="159">
        <f>M8+N8</f>
        <v>1000</v>
      </c>
      <c r="M8" s="159">
        <v>1000</v>
      </c>
      <c r="N8" s="159"/>
      <c r="O8" s="145"/>
      <c r="P8" s="143">
        <f>Q8+R8+U8</f>
        <v>933167.2313000001</v>
      </c>
      <c r="Q8" s="144">
        <f t="shared" ref="Q8:Q17" si="25">E8+K8</f>
        <v>503860.02096000017</v>
      </c>
      <c r="R8" s="144">
        <f t="shared" si="2"/>
        <v>429307.21033999999</v>
      </c>
      <c r="S8" s="144">
        <f t="shared" ref="S8:S17" si="26">G8+M8</f>
        <v>120461.25740999999</v>
      </c>
      <c r="T8" s="144">
        <f t="shared" si="3"/>
        <v>308845.95293000003</v>
      </c>
      <c r="U8" s="145"/>
      <c r="V8" s="143">
        <f t="shared" ref="V8:V17" si="27">W8+X8</f>
        <v>-437.108</v>
      </c>
      <c r="W8" s="162">
        <v>-437.108</v>
      </c>
      <c r="X8" s="144">
        <f t="shared" ref="X8:X17" si="28">Y8+Z8</f>
        <v>0</v>
      </c>
      <c r="Y8" s="144"/>
      <c r="Z8" s="144"/>
      <c r="AA8" s="145"/>
      <c r="AB8" s="146">
        <f t="shared" ref="AB8:AB17" si="29">AC8+AD8</f>
        <v>932730.12330000009</v>
      </c>
      <c r="AC8" s="147">
        <f t="shared" ref="AC8:AC17" si="30">Q8+W8</f>
        <v>503422.91296000016</v>
      </c>
      <c r="AD8" s="147">
        <f t="shared" ref="AD8:AD14" si="31">AE8+AF8</f>
        <v>429307.21033999999</v>
      </c>
      <c r="AE8" s="147">
        <f t="shared" si="4"/>
        <v>120461.25740999999</v>
      </c>
      <c r="AF8" s="147">
        <f t="shared" si="4"/>
        <v>308845.95293000003</v>
      </c>
      <c r="AG8" s="145"/>
      <c r="AH8" s="146">
        <f t="shared" ref="AH8:AH17" si="32">AI8+AJ8</f>
        <v>0</v>
      </c>
      <c r="AI8" s="148"/>
      <c r="AJ8" s="148"/>
      <c r="AK8" s="148"/>
      <c r="AL8" s="148"/>
      <c r="AM8" s="149"/>
      <c r="AN8" s="146">
        <f t="shared" ref="AN8:AN17" si="33">AO8+AP8</f>
        <v>932730.12330000009</v>
      </c>
      <c r="AO8" s="144">
        <f t="shared" ref="AO8:AO17" si="34">AC8+AI8</f>
        <v>503422.91296000016</v>
      </c>
      <c r="AP8" s="144">
        <f t="shared" ref="AP8:AP17" si="35">AQ8+AR8</f>
        <v>429307.21033999999</v>
      </c>
      <c r="AQ8" s="144">
        <f t="shared" ref="AQ8:AR17" si="36">AE8+AK8</f>
        <v>120461.25740999999</v>
      </c>
      <c r="AR8" s="144">
        <f t="shared" si="36"/>
        <v>308845.95293000003</v>
      </c>
      <c r="AS8" s="145"/>
      <c r="AT8" s="150">
        <f>AU8+AV8</f>
        <v>2405</v>
      </c>
      <c r="AU8" s="144">
        <v>215</v>
      </c>
      <c r="AV8" s="144">
        <f>AW8+AX8</f>
        <v>2190</v>
      </c>
      <c r="AW8" s="144">
        <v>2177</v>
      </c>
      <c r="AX8" s="144">
        <v>13</v>
      </c>
      <c r="AY8" s="145"/>
      <c r="AZ8" s="146">
        <f t="shared" ref="AZ8:AZ16" si="37">BA8+BB8</f>
        <v>935135.12330000009</v>
      </c>
      <c r="BA8" s="144">
        <f t="shared" ref="BA8:BD17" si="38">AO8+AU8</f>
        <v>503637.91296000016</v>
      </c>
      <c r="BB8" s="144">
        <f t="shared" si="38"/>
        <v>431497.21033999999</v>
      </c>
      <c r="BC8" s="144">
        <f>AQ8+AW8+100</f>
        <v>122738.25740999999</v>
      </c>
      <c r="BD8" s="144">
        <f t="shared" si="38"/>
        <v>308858.95293000003</v>
      </c>
      <c r="BE8" s="151"/>
      <c r="BF8" s="152">
        <f t="shared" ref="BF8:BF17" si="39">BG8+BH8</f>
        <v>-662.59743999999989</v>
      </c>
      <c r="BG8" s="153">
        <v>-71.794820000000001</v>
      </c>
      <c r="BH8" s="153">
        <f t="shared" ref="BH8" si="40">BI8+BJ8</f>
        <v>-590.80261999999993</v>
      </c>
      <c r="BI8" s="153">
        <v>-264.66440999999998</v>
      </c>
      <c r="BJ8" s="153">
        <v>-326.13821000000002</v>
      </c>
      <c r="BK8" s="154"/>
      <c r="BL8" s="143">
        <f t="shared" ref="BL8:BL17" si="41">BM8+BN8</f>
        <v>934572.52586000017</v>
      </c>
      <c r="BM8" s="144">
        <f t="shared" ref="BM8:BM17" si="42">BA8+BG8</f>
        <v>503566.11814000015</v>
      </c>
      <c r="BN8" s="144">
        <f t="shared" ref="BN8:BN17" si="43">BO8+BP8</f>
        <v>431006.40772000002</v>
      </c>
      <c r="BO8" s="144">
        <f>BI8+BC8</f>
        <v>122473.59299999999</v>
      </c>
      <c r="BP8" s="144">
        <f t="shared" ref="BP8:BP17" si="44">BD8+BJ8</f>
        <v>308532.81472000002</v>
      </c>
      <c r="BQ8" s="145"/>
      <c r="BR8" s="143">
        <f t="shared" ref="BR8:BR17" si="45">BS8+BT8</f>
        <v>0</v>
      </c>
      <c r="BS8" s="144"/>
      <c r="BT8" s="144">
        <f t="shared" ref="BT8:BT9" si="46">BU8+BV8</f>
        <v>0</v>
      </c>
      <c r="BU8" s="144"/>
      <c r="BV8" s="144"/>
      <c r="BW8" s="145"/>
      <c r="BX8" s="143">
        <f t="shared" ref="BX8:BX17" si="47">BY8+BZ8</f>
        <v>934572.52586000017</v>
      </c>
      <c r="BY8" s="144">
        <f t="shared" ref="BY8:BY17" si="48">BM8+BS8</f>
        <v>503566.11814000015</v>
      </c>
      <c r="BZ8" s="144">
        <f t="shared" ref="BZ8:BZ9" si="49">CA8+CB8</f>
        <v>431006.40772000002</v>
      </c>
      <c r="CA8" s="144">
        <f t="shared" ref="CA8:CB17" si="50">BO8+BU8</f>
        <v>122473.59299999999</v>
      </c>
      <c r="CB8" s="144">
        <f t="shared" si="50"/>
        <v>308532.81472000002</v>
      </c>
      <c r="CC8" s="145"/>
      <c r="CD8" s="143">
        <f t="shared" ref="CD8:CD17" si="51">CE8+CF8</f>
        <v>0</v>
      </c>
      <c r="CE8" s="144">
        <f>[9]Протокол7!H10</f>
        <v>0</v>
      </c>
      <c r="CF8" s="144">
        <f t="shared" ref="CF8:CF9" si="52">CG8+CH8</f>
        <v>0</v>
      </c>
      <c r="CG8" s="144">
        <f>[9]Протокол7!M10</f>
        <v>0</v>
      </c>
      <c r="CH8" s="144">
        <f>[9]Протокол7!N10</f>
        <v>0</v>
      </c>
      <c r="CI8" s="145"/>
      <c r="CJ8" s="143">
        <f t="shared" ref="CJ8:CJ17" si="53">CK8+CL8</f>
        <v>934572.52586000017</v>
      </c>
      <c r="CK8" s="144">
        <f t="shared" ref="CK8:CK17" si="54">BY8+CE8</f>
        <v>503566.11814000015</v>
      </c>
      <c r="CL8" s="144">
        <f t="shared" ref="CL8:CL9" si="55">CM8+CN8</f>
        <v>431006.40772000002</v>
      </c>
      <c r="CM8" s="144">
        <f>CA8+CG8</f>
        <v>122473.59299999999</v>
      </c>
      <c r="CN8" s="144">
        <f t="shared" ref="CM8:CN17" si="56">CB8+CH8</f>
        <v>308532.81472000002</v>
      </c>
      <c r="CO8" s="145"/>
      <c r="CP8" s="143">
        <f t="shared" ref="CP8:CP17" si="57">CQ8+CR8</f>
        <v>0</v>
      </c>
      <c r="CQ8" s="144"/>
      <c r="CR8" s="144">
        <f t="shared" ref="CR8:CR9" si="58">CS8+CT8</f>
        <v>0</v>
      </c>
      <c r="CS8" s="144"/>
      <c r="CT8" s="144"/>
      <c r="CU8" s="145"/>
      <c r="CV8" s="143">
        <f t="shared" ref="CV8:CV17" si="59">CW8+CX8</f>
        <v>934572.52586000017</v>
      </c>
      <c r="CW8" s="144">
        <f t="shared" ref="CW8:CW16" si="60">CK8+CQ8</f>
        <v>503566.11814000015</v>
      </c>
      <c r="CX8" s="144">
        <f t="shared" ref="CX8:CX17" si="61">CY8+CZ8</f>
        <v>431006.40772000002</v>
      </c>
      <c r="CY8" s="144">
        <f>CM8+CS8</f>
        <v>122473.59299999999</v>
      </c>
      <c r="CZ8" s="144">
        <f t="shared" ref="CZ8:CZ17" si="62">CN8+CT8</f>
        <v>308532.81472000002</v>
      </c>
      <c r="DA8" s="145"/>
      <c r="DB8" s="143">
        <f t="shared" ref="DB8:DB17" si="63">DC8+DD8</f>
        <v>0</v>
      </c>
      <c r="DC8" s="144"/>
      <c r="DD8" s="144"/>
      <c r="DE8" s="144"/>
      <c r="DF8" s="144"/>
      <c r="DG8" s="145"/>
      <c r="DH8" s="143">
        <f t="shared" ref="DH8:DH17" si="64">DI8+DJ8</f>
        <v>934572.52586000017</v>
      </c>
      <c r="DI8" s="144">
        <f t="shared" ref="DI8:DI16" si="65">DC8+CW8</f>
        <v>503566.11814000015</v>
      </c>
      <c r="DJ8" s="144">
        <f t="shared" ref="DJ8:DJ17" si="66">DK8+DL8</f>
        <v>431006.40772000002</v>
      </c>
      <c r="DK8" s="144">
        <f>DE8+CY8</f>
        <v>122473.59299999999</v>
      </c>
      <c r="DL8" s="144">
        <f t="shared" ref="DK8:DL17" si="67">DF8+CZ8</f>
        <v>308532.81472000002</v>
      </c>
      <c r="DM8" s="145"/>
      <c r="DN8" s="143">
        <f t="shared" ref="DN8:DN17" si="68">DO8+DP8</f>
        <v>39297</v>
      </c>
      <c r="DO8" s="144">
        <f>32367+6930</f>
        <v>39297</v>
      </c>
      <c r="DP8" s="144">
        <f t="shared" ref="DP8:DP17" si="69">DQ8+DR8</f>
        <v>0</v>
      </c>
      <c r="DQ8" s="144"/>
      <c r="DR8" s="144"/>
      <c r="DS8" s="145"/>
      <c r="DT8" s="143">
        <f t="shared" ref="DT8:DT17" si="70">DU8+DV8</f>
        <v>973869.52586000017</v>
      </c>
      <c r="DU8" s="144">
        <f>DI8+DO8</f>
        <v>542863.11814000015</v>
      </c>
      <c r="DV8" s="144">
        <f>DW8+DX8</f>
        <v>431006.40772000002</v>
      </c>
      <c r="DW8" s="144">
        <f>DQ8+DK8</f>
        <v>122473.59299999999</v>
      </c>
      <c r="DX8" s="144">
        <f>DR8+DL8</f>
        <v>308532.81472000002</v>
      </c>
      <c r="DY8" s="144">
        <f t="shared" si="5"/>
        <v>0</v>
      </c>
      <c r="DZ8" s="143">
        <f>EA8+EB8</f>
        <v>32753.46255</v>
      </c>
      <c r="EA8" s="145">
        <v>32753.46255</v>
      </c>
      <c r="EB8" s="145">
        <f t="shared" ref="EB8:EB16" si="71">EC8+ED8</f>
        <v>0</v>
      </c>
      <c r="EC8" s="145"/>
      <c r="ED8" s="145"/>
      <c r="EE8" s="145"/>
      <c r="EF8" s="143">
        <f t="shared" ref="EF8:EF16" si="72">EG8+EH8</f>
        <v>967325.98841000022</v>
      </c>
      <c r="EG8" s="144">
        <f t="shared" ref="EG8:EG16" si="73">DI8+EA8</f>
        <v>536319.58069000021</v>
      </c>
      <c r="EH8" s="144">
        <f>EI8+EJ8</f>
        <v>431006.40772000002</v>
      </c>
      <c r="EI8" s="144">
        <f>DK8+EC8</f>
        <v>122473.59299999999</v>
      </c>
      <c r="EJ8" s="144">
        <f t="shared" si="6"/>
        <v>308532.81472000002</v>
      </c>
      <c r="EK8" s="145"/>
      <c r="EL8" s="143">
        <f t="shared" ref="EL8:EL17" si="74">EM8+EN8</f>
        <v>0</v>
      </c>
      <c r="EM8" s="144"/>
      <c r="EN8" s="144"/>
      <c r="EO8" s="144"/>
      <c r="EP8" s="144"/>
      <c r="EQ8" s="145"/>
      <c r="ER8" s="143">
        <f t="shared" ref="ER8:ER17" si="75">ES8+ET8</f>
        <v>0</v>
      </c>
      <c r="ES8" s="144"/>
      <c r="ET8" s="144"/>
      <c r="EU8" s="144"/>
      <c r="EV8" s="144"/>
      <c r="EW8" s="145"/>
      <c r="EX8" s="155">
        <f t="shared" ref="EX8:EX17" si="76">EY8+EZ8</f>
        <v>967325.98841000022</v>
      </c>
      <c r="EY8" s="155">
        <f t="shared" ref="EY8:EY17" si="77">EG8+EM8+ES8</f>
        <v>536319.58069000021</v>
      </c>
      <c r="EZ8" s="155">
        <f t="shared" ref="EZ8:EZ17" si="78">FA8+FB8</f>
        <v>431006.40772000002</v>
      </c>
      <c r="FA8" s="155">
        <f t="shared" ref="FA8:FA17" si="79">EI8+EO8-EU8</f>
        <v>122473.59299999999</v>
      </c>
      <c r="FB8" s="155">
        <f t="shared" si="7"/>
        <v>308532.81472000002</v>
      </c>
      <c r="FC8" s="155">
        <f t="shared" si="7"/>
        <v>0</v>
      </c>
      <c r="FD8" s="143">
        <f t="shared" ref="FD8:FD17" si="80">FE8+FF8</f>
        <v>0</v>
      </c>
      <c r="FE8" s="144"/>
      <c r="FF8" s="144"/>
      <c r="FG8" s="144"/>
      <c r="FH8" s="144"/>
      <c r="FI8" s="145"/>
      <c r="FJ8" s="143">
        <f t="shared" ref="FJ8:FJ17" si="81">FK8+FL8</f>
        <v>0</v>
      </c>
      <c r="FK8" s="156"/>
      <c r="FL8" s="156">
        <f t="shared" ref="FL8:FL17" si="82">FM8+FN8</f>
        <v>0</v>
      </c>
      <c r="FM8" s="156"/>
      <c r="FN8" s="156"/>
      <c r="FO8" s="157"/>
      <c r="FP8" s="155">
        <f t="shared" ref="FP8:FP17" si="83">FQ8+FR8</f>
        <v>967325.98841000022</v>
      </c>
      <c r="FQ8" s="155">
        <f t="shared" ref="FQ8:FQ17" si="84">EY8+FE8+FK8</f>
        <v>536319.58069000021</v>
      </c>
      <c r="FR8" s="155">
        <f t="shared" ref="FR8:FR17" si="85">FS8+FT8</f>
        <v>431006.40772000002</v>
      </c>
      <c r="FS8" s="155">
        <f t="shared" ref="FS8:FT17" si="86">FA8+FG8+FM8</f>
        <v>122473.59299999999</v>
      </c>
      <c r="FT8" s="155">
        <f t="shared" si="86"/>
        <v>308532.81472000002</v>
      </c>
      <c r="FU8" s="155">
        <f t="shared" si="8"/>
        <v>0</v>
      </c>
      <c r="FV8" s="143">
        <f>FW8+FX8</f>
        <v>12580</v>
      </c>
      <c r="FW8" s="163">
        <v>12580</v>
      </c>
      <c r="FX8" s="163"/>
      <c r="FY8" s="163">
        <v>0</v>
      </c>
      <c r="FZ8" s="163">
        <v>0</v>
      </c>
      <c r="GA8" s="145"/>
      <c r="GB8" s="143">
        <f t="shared" ref="GB8:GB17" si="87">GC8+GD8</f>
        <v>-46.52</v>
      </c>
      <c r="GC8" s="163">
        <v>-46.52</v>
      </c>
      <c r="GD8" s="163">
        <v>0</v>
      </c>
      <c r="GE8" s="163">
        <v>0.03</v>
      </c>
      <c r="GF8" s="163"/>
      <c r="GG8" s="145"/>
      <c r="GH8" s="155">
        <f t="shared" ref="GH8:GH16" si="88">GI8+GJ8</f>
        <v>979859.49841000023</v>
      </c>
      <c r="GI8" s="155">
        <f t="shared" ref="GI8:GI17" si="89">FQ8+FW8+GC8</f>
        <v>548853.06069000019</v>
      </c>
      <c r="GJ8" s="155">
        <f t="shared" ref="GJ8:GJ17" si="90">GK8+GL8</f>
        <v>431006.43772000005</v>
      </c>
      <c r="GK8" s="155">
        <f t="shared" ref="GK8:GL17" si="91">FS8+FY8+GE8</f>
        <v>122473.62299999999</v>
      </c>
      <c r="GL8" s="155">
        <f t="shared" si="91"/>
        <v>308532.81472000002</v>
      </c>
      <c r="GM8" s="155">
        <f t="shared" si="9"/>
        <v>0</v>
      </c>
      <c r="GN8" s="143">
        <f>GO8+GP8</f>
        <v>0</v>
      </c>
      <c r="GO8" s="163"/>
      <c r="GP8" s="163"/>
      <c r="GQ8" s="163"/>
      <c r="GR8" s="163"/>
      <c r="GS8" s="145"/>
      <c r="GT8" s="143">
        <f t="shared" ref="GT8" si="92">GU8+GV8</f>
        <v>0</v>
      </c>
      <c r="GU8" s="163"/>
      <c r="GV8" s="163">
        <v>0</v>
      </c>
      <c r="GW8" s="163"/>
      <c r="GX8" s="163"/>
      <c r="GY8" s="145"/>
      <c r="GZ8" s="143">
        <f>HA8+HB8</f>
        <v>979859.49841000023</v>
      </c>
      <c r="HA8" s="155">
        <f t="shared" ref="HA8:HA16" si="93">GI8+GO8+GU8</f>
        <v>548853.06069000019</v>
      </c>
      <c r="HB8" s="155">
        <f t="shared" ref="HB8:HB17" si="94">HC8+HD8</f>
        <v>431006.43772000005</v>
      </c>
      <c r="HC8" s="155">
        <f t="shared" si="10"/>
        <v>122473.62299999999</v>
      </c>
      <c r="HD8" s="155">
        <f t="shared" si="10"/>
        <v>308532.81472000002</v>
      </c>
      <c r="HE8" s="155">
        <f t="shared" si="10"/>
        <v>0</v>
      </c>
      <c r="HF8" s="143">
        <f t="shared" ref="HF8:HF16" si="95">HG8+HH8</f>
        <v>-2057.2084199999999</v>
      </c>
      <c r="HG8" s="159"/>
      <c r="HH8" s="159">
        <f t="shared" ref="HH8:HH9" si="96">HI8+HJ8</f>
        <v>-2057.2084199999999</v>
      </c>
      <c r="HI8" s="159">
        <v>-2057.2084199999999</v>
      </c>
      <c r="HJ8" s="159"/>
      <c r="HK8" s="160"/>
      <c r="HL8" s="143">
        <f t="shared" ref="HL8:HL16" si="97">HM8+HN8</f>
        <v>-3122.2509399999999</v>
      </c>
      <c r="HM8" s="144">
        <v>-2650.1659399999999</v>
      </c>
      <c r="HN8" s="144">
        <f t="shared" ref="HN8:HN9" si="98">HO8+HP8</f>
        <v>-472.08499999999998</v>
      </c>
      <c r="HO8" s="161"/>
      <c r="HP8" s="161">
        <v>-472.08499999999998</v>
      </c>
      <c r="HQ8" s="145"/>
      <c r="HR8" s="143">
        <f t="shared" ref="HR8:HR16" si="99">HS8+HT8</f>
        <v>-5137.6672299999991</v>
      </c>
      <c r="HS8" s="144">
        <v>-4466.4572099999996</v>
      </c>
      <c r="HT8" s="144">
        <f t="shared" ref="HT8:HT9" si="100">HU8+HV8</f>
        <v>-671.21001999999999</v>
      </c>
      <c r="HU8" s="161">
        <v>-671.10501999999997</v>
      </c>
      <c r="HV8" s="161">
        <v>-0.105</v>
      </c>
      <c r="HW8" s="145"/>
      <c r="HX8" s="143">
        <f t="shared" ref="HX8:HX16" si="101">HY8+HZ8</f>
        <v>-242.90899999999999</v>
      </c>
      <c r="HY8" s="144">
        <v>-70.400000000000006</v>
      </c>
      <c r="HZ8" s="144">
        <f t="shared" ref="HZ8:HZ9" si="102">IA8+IB8</f>
        <v>-172.50899999999999</v>
      </c>
      <c r="IA8" s="161">
        <v>-172.50899999999999</v>
      </c>
      <c r="IB8" s="161"/>
      <c r="IC8" s="145"/>
      <c r="ID8" s="143">
        <f t="shared" ref="ID8:ID18" si="103">IE8+IF8</f>
        <v>969299.46282000025</v>
      </c>
      <c r="IE8" s="144">
        <f t="shared" ref="IE8:IE18" si="104">HA8+HG8+HM8+HS8+HY8</f>
        <v>541666.03754000016</v>
      </c>
      <c r="IF8" s="144">
        <f t="shared" ref="IF8:IF16" si="105">IG8+IH8</f>
        <v>427633.42528000002</v>
      </c>
      <c r="IG8" s="144">
        <f t="shared" si="11"/>
        <v>119572.80055999999</v>
      </c>
      <c r="IH8" s="144">
        <f t="shared" si="11"/>
        <v>308060.62472000002</v>
      </c>
      <c r="II8" s="144">
        <f t="shared" si="11"/>
        <v>0</v>
      </c>
      <c r="IJ8" s="143">
        <f>IK8+IL8</f>
        <v>5814.7810499999996</v>
      </c>
      <c r="IK8" s="163">
        <v>5814.7810499999996</v>
      </c>
      <c r="IL8" s="163"/>
      <c r="IM8" s="163">
        <v>0</v>
      </c>
      <c r="IN8" s="163">
        <v>0</v>
      </c>
      <c r="IO8" s="145"/>
      <c r="IP8" s="143">
        <v>0</v>
      </c>
      <c r="IQ8" s="163">
        <v>0</v>
      </c>
      <c r="IR8" s="163">
        <v>0</v>
      </c>
      <c r="IS8" s="163">
        <v>0</v>
      </c>
      <c r="IT8" s="163">
        <v>0</v>
      </c>
      <c r="IU8" s="145"/>
      <c r="IV8" s="143">
        <f t="shared" ref="IV8:IV18" si="106">IW8+IX8+JA8</f>
        <v>975114.24387000012</v>
      </c>
      <c r="IW8" s="144">
        <f t="shared" ref="IW8:IW18" si="107">IE8+IK8+IQ8</f>
        <v>547480.81859000016</v>
      </c>
      <c r="IX8" s="144">
        <f t="shared" ref="IX8:IX18" si="108">IY8+IZ8</f>
        <v>427633.42528000002</v>
      </c>
      <c r="IY8" s="144">
        <f t="shared" ref="IY8:JA18" si="109">IG8+IM8+IS8</f>
        <v>119572.80055999999</v>
      </c>
      <c r="IZ8" s="144">
        <f t="shared" si="109"/>
        <v>308060.62472000002</v>
      </c>
      <c r="JA8" s="144">
        <f t="shared" si="109"/>
        <v>0</v>
      </c>
      <c r="JB8" s="254">
        <f>JC8+JD8</f>
        <v>7889.7944700000007</v>
      </c>
      <c r="JC8" s="163">
        <v>2926.1840400000001</v>
      </c>
      <c r="JD8" s="163">
        <v>4963.6104300000006</v>
      </c>
      <c r="JE8" s="163">
        <v>4963.6104300000006</v>
      </c>
      <c r="JF8" s="163">
        <v>0</v>
      </c>
      <c r="JG8" s="151"/>
      <c r="JH8" s="252">
        <f>JI8+JJ8</f>
        <v>-3758.0540000000001</v>
      </c>
      <c r="JI8" s="163">
        <v>-3009.7905000000001</v>
      </c>
      <c r="JJ8" s="163">
        <v>-748.26349999999991</v>
      </c>
      <c r="JK8" s="163">
        <v>-748.26349999999991</v>
      </c>
      <c r="JL8" s="163">
        <v>0</v>
      </c>
      <c r="JM8" s="145"/>
      <c r="JN8" s="143">
        <f t="shared" ref="JN8:JN16" si="110">JO8+JP8+JS8</f>
        <v>979245.9843400002</v>
      </c>
      <c r="JO8" s="144">
        <f t="shared" ref="JO8:JO18" si="111">IW8+JC8+JI8</f>
        <v>547397.21213000012</v>
      </c>
      <c r="JP8" s="144">
        <f t="shared" ref="JP8:JP18" si="112">JQ8+JR8</f>
        <v>431848.77221000002</v>
      </c>
      <c r="JQ8" s="144">
        <f t="shared" ref="JQ8:JS18" si="113">IY8+JE8+JK8</f>
        <v>123788.14748999999</v>
      </c>
      <c r="JR8" s="144">
        <f t="shared" si="113"/>
        <v>308060.62472000002</v>
      </c>
      <c r="JS8" s="144">
        <f t="shared" si="113"/>
        <v>0</v>
      </c>
      <c r="JT8" s="286">
        <f t="shared" si="12"/>
        <v>-123.626</v>
      </c>
      <c r="JU8" s="159">
        <v>-35.706000000000003</v>
      </c>
      <c r="JV8" s="144">
        <f t="shared" ref="JV8" si="114">JW8+JX8</f>
        <v>-87.92</v>
      </c>
      <c r="JW8" s="159">
        <v>-87.92</v>
      </c>
      <c r="JX8" s="161"/>
      <c r="JY8" s="145"/>
      <c r="JZ8" s="143">
        <f t="shared" ref="JZ8:JZ16" si="115">KA8+KB8+KE8</f>
        <v>979122.35834000015</v>
      </c>
      <c r="KA8" s="144">
        <f>JO8+JU8</f>
        <v>547361.50613000011</v>
      </c>
      <c r="KB8" s="144">
        <f t="shared" ref="KB8:KB18" si="116">KC8+KD8</f>
        <v>431760.85221000004</v>
      </c>
      <c r="KC8" s="144">
        <f>JQ8+JW8</f>
        <v>123700.22748999999</v>
      </c>
      <c r="KD8" s="144">
        <f t="shared" si="13"/>
        <v>308060.62472000002</v>
      </c>
      <c r="KE8" s="144">
        <f t="shared" si="13"/>
        <v>0</v>
      </c>
      <c r="KF8" s="254">
        <f t="shared" ref="KF8:KF14" si="117">KG8+KH8</f>
        <v>3767.0880000000002</v>
      </c>
      <c r="KG8" s="158">
        <v>2447.0880000000002</v>
      </c>
      <c r="KH8" s="163">
        <v>1320</v>
      </c>
      <c r="KI8" s="158">
        <v>1320</v>
      </c>
      <c r="KJ8" s="158">
        <v>0</v>
      </c>
      <c r="KK8" s="151"/>
      <c r="KL8" s="283">
        <f>KM8+KN8</f>
        <v>-3769.6458999999995</v>
      </c>
      <c r="KM8" s="163">
        <v>-2449.1345000000001</v>
      </c>
      <c r="KN8" s="163">
        <v>-1320.5113999999994</v>
      </c>
      <c r="KO8" s="163">
        <v>-1320.5113999999994</v>
      </c>
      <c r="KP8" s="163"/>
      <c r="KQ8" s="145"/>
      <c r="KR8" s="155">
        <f t="shared" ref="KR8:KR22" si="118">KS8+KT8</f>
        <v>979119.80044000014</v>
      </c>
      <c r="KS8" s="284">
        <f t="shared" ref="KS8:KS40" si="119">KA8+KG8+KM8</f>
        <v>547359.45963000006</v>
      </c>
      <c r="KT8" s="284">
        <f t="shared" ref="KT8:KT41" si="120">KU8+KV8</f>
        <v>431760.34081000002</v>
      </c>
      <c r="KU8" s="284">
        <f t="shared" ref="KU8:KW42" si="121">KC8+KI8+KO8</f>
        <v>123699.71608999999</v>
      </c>
      <c r="KV8" s="284">
        <f t="shared" si="14"/>
        <v>308060.62472000002</v>
      </c>
      <c r="KW8" s="155">
        <f t="shared" si="14"/>
        <v>0</v>
      </c>
      <c r="KX8" s="254">
        <f t="shared" ref="KX8" si="122">KY8+KZ8</f>
        <v>0</v>
      </c>
      <c r="KY8" s="158">
        <f>'[8]Протокол 15  '!Z10</f>
        <v>0</v>
      </c>
      <c r="KZ8" s="163">
        <f t="shared" ref="KZ8" si="123">LA8+LB8</f>
        <v>0</v>
      </c>
      <c r="LA8" s="158">
        <f>'[8]Протокол 15  '!AA10</f>
        <v>0</v>
      </c>
      <c r="LB8" s="158">
        <f>'[8]Протокол 15  '!AB10</f>
        <v>0</v>
      </c>
      <c r="LC8" s="151"/>
      <c r="LD8" s="283">
        <f>LE8+LF8</f>
        <v>0</v>
      </c>
      <c r="LE8" s="163">
        <f>'[8]Протокол 15  '!AD10</f>
        <v>0</v>
      </c>
      <c r="LF8" s="163">
        <f t="shared" si="15"/>
        <v>0</v>
      </c>
      <c r="LG8" s="163">
        <f>'[8]Протокол 15  '!AE10</f>
        <v>0</v>
      </c>
      <c r="LH8" s="163"/>
      <c r="LI8" s="145"/>
      <c r="LJ8" s="155">
        <f t="shared" ref="LJ8:LJ10" si="124">LK8+LL8</f>
        <v>979119.80044000014</v>
      </c>
      <c r="LK8" s="284">
        <f t="shared" ref="LK8:LK17" si="125">KS8+KY8+LE8</f>
        <v>547359.45963000006</v>
      </c>
      <c r="LL8" s="284">
        <f t="shared" ref="LL8:LL18" si="126">LM8+LN8</f>
        <v>431760.34081000002</v>
      </c>
      <c r="LM8" s="284">
        <f t="shared" ref="LM8:LM10" si="127">KU8+LA8+LG8</f>
        <v>123699.71608999999</v>
      </c>
      <c r="LN8" s="284">
        <f t="shared" si="16"/>
        <v>308060.62472000002</v>
      </c>
      <c r="LO8" s="155">
        <f t="shared" si="16"/>
        <v>0</v>
      </c>
      <c r="LP8" s="286">
        <f>LQ8+LR8</f>
        <v>0</v>
      </c>
      <c r="LQ8" s="159"/>
      <c r="LR8" s="144"/>
      <c r="LS8" s="159"/>
      <c r="LT8" s="161"/>
      <c r="LU8" s="145"/>
      <c r="LV8" s="285">
        <f t="shared" ref="LV8:LV18" si="128">LW8+LX8</f>
        <v>979119.80044000014</v>
      </c>
      <c r="LW8" s="285">
        <f t="shared" ref="LW8:LW18" si="129">LK8+LQ8</f>
        <v>547359.45963000006</v>
      </c>
      <c r="LX8" s="285">
        <f t="shared" ref="LX8:LX18" si="130">LY8+LZ8</f>
        <v>431760.34081000002</v>
      </c>
      <c r="LY8" s="285">
        <f>LM8+LS8</f>
        <v>123699.71608999999</v>
      </c>
      <c r="LZ8" s="285">
        <f>LN8+LT8</f>
        <v>308060.62472000002</v>
      </c>
      <c r="MA8" s="285">
        <f t="shared" si="18"/>
        <v>0</v>
      </c>
      <c r="MB8" s="254">
        <f t="shared" ref="MB8" si="131">MC8+MD8</f>
        <v>59.713200000000008</v>
      </c>
      <c r="MC8" s="158">
        <f>'[10]Протокол 17  '!H10</f>
        <v>0</v>
      </c>
      <c r="MD8" s="163">
        <f t="shared" ref="MD8" si="132">ME8+MF8</f>
        <v>59.713200000000008</v>
      </c>
      <c r="ME8" s="158">
        <f>'[10]Протокол 17  '!I10</f>
        <v>59.713200000000008</v>
      </c>
      <c r="MF8" s="158">
        <f>'[8]Протокол 15  '!AZ10</f>
        <v>0</v>
      </c>
      <c r="MG8" s="151"/>
      <c r="MH8" s="283">
        <f>MI8+MJ8</f>
        <v>-59.713200000000015</v>
      </c>
      <c r="MI8" s="163">
        <f>'[10]Протокол 17  '!L10</f>
        <v>-59.713200000000015</v>
      </c>
      <c r="MJ8" s="163">
        <f t="shared" si="19"/>
        <v>0</v>
      </c>
      <c r="MK8" s="163">
        <f>'[8]Протокол 15  '!BC10</f>
        <v>0</v>
      </c>
      <c r="ML8" s="163"/>
      <c r="MM8" s="145"/>
      <c r="MN8" s="683">
        <f>MO8+MP8</f>
        <v>979119.80044000014</v>
      </c>
      <c r="MO8" s="284">
        <f>LW8+MC8+MI8</f>
        <v>547299.74643000006</v>
      </c>
      <c r="MP8" s="284">
        <f>MQ8+MR8</f>
        <v>431820.05401000002</v>
      </c>
      <c r="MQ8" s="284">
        <f>LY8+ME8+MK8</f>
        <v>123759.42928999999</v>
      </c>
      <c r="MR8" s="284">
        <f>LZ8+MF8+ML8</f>
        <v>308060.62472000002</v>
      </c>
      <c r="MS8" s="683">
        <f t="shared" si="20"/>
        <v>0</v>
      </c>
      <c r="MT8" s="155">
        <f>MU8+MV8</f>
        <v>55798</v>
      </c>
      <c r="MU8" s="738">
        <f>55798</f>
        <v>55798</v>
      </c>
      <c r="MV8" s="284">
        <f t="shared" ref="MV8:MV18" si="133">MW8+MX8</f>
        <v>0</v>
      </c>
      <c r="MW8" s="678"/>
      <c r="MX8" s="678"/>
      <c r="MY8" s="678"/>
      <c r="MZ8" s="155">
        <f t="shared" ref="MZ8:MZ18" si="134">NA8+NB8+NE8</f>
        <v>1034917.8004400001</v>
      </c>
      <c r="NA8" s="284">
        <f t="shared" ref="NA8:NA18" si="135">MO8+MU8</f>
        <v>603097.74643000006</v>
      </c>
      <c r="NB8" s="284">
        <f>NC8+ND8</f>
        <v>431820.05401000002</v>
      </c>
      <c r="NC8" s="284">
        <f t="shared" ref="NC8:NC17" si="136">MQ8+MW8</f>
        <v>123759.42928999999</v>
      </c>
      <c r="ND8" s="284">
        <f t="shared" ref="ND8:ND17" si="137">MR8+MX8</f>
        <v>308060.62472000002</v>
      </c>
      <c r="NE8" s="155">
        <f t="shared" si="21"/>
        <v>0</v>
      </c>
      <c r="NF8" s="254" t="e">
        <f t="shared" ref="NF8" si="138">NG8+NH8</f>
        <v>#REF!</v>
      </c>
      <c r="NG8" s="158" t="e">
        <f>#REF!</f>
        <v>#REF!</v>
      </c>
      <c r="NH8" s="163" t="e">
        <f>NI8+NJ8</f>
        <v>#REF!</v>
      </c>
      <c r="NI8" s="158" t="e">
        <f>#REF!</f>
        <v>#REF!</v>
      </c>
      <c r="NJ8" s="158" t="e">
        <f>#REF!</f>
        <v>#REF!</v>
      </c>
      <c r="NK8" s="151"/>
      <c r="NL8" s="283" t="e">
        <f>NM8+NN8</f>
        <v>#REF!</v>
      </c>
      <c r="NM8" s="163" t="e">
        <f>#REF!</f>
        <v>#REF!</v>
      </c>
      <c r="NN8" s="163" t="e">
        <f>NO8+NP8</f>
        <v>#REF!</v>
      </c>
      <c r="NO8" s="163" t="e">
        <f>#REF!</f>
        <v>#REF!</v>
      </c>
      <c r="NP8" s="163" t="e">
        <f>#REF!</f>
        <v>#REF!</v>
      </c>
      <c r="NQ8" s="145"/>
      <c r="NR8" s="285" t="e">
        <f>NS8+NT8</f>
        <v>#REF!</v>
      </c>
      <c r="NS8" s="285" t="e">
        <f t="shared" ref="NS8:NS18" si="139">NA8+NG8+NM8</f>
        <v>#REF!</v>
      </c>
      <c r="NT8" s="285" t="e">
        <f>NU8+NV8</f>
        <v>#REF!</v>
      </c>
      <c r="NU8" s="285" t="e">
        <f t="shared" ref="NU8:NU18" si="140">NC8+NI8+NO8</f>
        <v>#REF!</v>
      </c>
      <c r="NV8" s="285" t="e">
        <f t="shared" ref="NV8:NV18" si="141">ND8+NJ8+NP8</f>
        <v>#REF!</v>
      </c>
      <c r="NW8" s="285">
        <f t="shared" ref="NW8:NW18" si="142">NE8+NK8+NQ8</f>
        <v>0</v>
      </c>
    </row>
    <row r="9" spans="1:387" ht="15" x14ac:dyDescent="0.2">
      <c r="A9" s="140" t="s">
        <v>314</v>
      </c>
      <c r="B9" s="141">
        <v>142</v>
      </c>
      <c r="C9" s="142" t="s">
        <v>315</v>
      </c>
      <c r="D9" s="143">
        <f t="shared" si="24"/>
        <v>2275072.199122</v>
      </c>
      <c r="E9" s="162">
        <f>'[7]план гз 2020 для сметы'!L31-0.5</f>
        <v>1023165.477605</v>
      </c>
      <c r="F9" s="144">
        <f t="shared" si="0"/>
        <v>1251906.7215169999</v>
      </c>
      <c r="G9" s="144">
        <f>'[7]план гз 2020 для сметы'!N31-0.5</f>
        <v>324921.31441750005</v>
      </c>
      <c r="H9" s="144">
        <f>'[7]план гз 2020 для сметы'!O31</f>
        <v>926985.40709949995</v>
      </c>
      <c r="I9" s="145"/>
      <c r="J9" s="143">
        <f t="shared" si="1"/>
        <v>500</v>
      </c>
      <c r="K9" s="162"/>
      <c r="L9" s="159">
        <f>M9+N9</f>
        <v>500</v>
      </c>
      <c r="M9" s="159">
        <v>500</v>
      </c>
      <c r="N9" s="159"/>
      <c r="O9" s="145"/>
      <c r="P9" s="143">
        <f>Q9+R9+U9</f>
        <v>2275572.199122</v>
      </c>
      <c r="Q9" s="144">
        <f t="shared" si="25"/>
        <v>1023165.477605</v>
      </c>
      <c r="R9" s="144">
        <f t="shared" si="2"/>
        <v>1252406.7215169999</v>
      </c>
      <c r="S9" s="144">
        <f t="shared" si="26"/>
        <v>325421.31441750005</v>
      </c>
      <c r="T9" s="144">
        <f t="shared" si="3"/>
        <v>926985.40709949995</v>
      </c>
      <c r="U9" s="145"/>
      <c r="V9" s="143">
        <f t="shared" si="27"/>
        <v>0</v>
      </c>
      <c r="W9" s="162"/>
      <c r="X9" s="144">
        <f t="shared" si="28"/>
        <v>0</v>
      </c>
      <c r="Y9" s="144"/>
      <c r="Z9" s="144"/>
      <c r="AA9" s="145"/>
      <c r="AB9" s="146">
        <f t="shared" si="29"/>
        <v>2275572.199122</v>
      </c>
      <c r="AC9" s="147">
        <f t="shared" si="30"/>
        <v>1023165.477605</v>
      </c>
      <c r="AD9" s="147">
        <f t="shared" si="31"/>
        <v>1252406.7215169999</v>
      </c>
      <c r="AE9" s="147">
        <f t="shared" si="4"/>
        <v>325421.31441750005</v>
      </c>
      <c r="AF9" s="147">
        <f t="shared" si="4"/>
        <v>926985.40709949995</v>
      </c>
      <c r="AG9" s="145"/>
      <c r="AH9" s="146">
        <f t="shared" si="32"/>
        <v>0</v>
      </c>
      <c r="AI9" s="148"/>
      <c r="AJ9" s="148"/>
      <c r="AK9" s="148"/>
      <c r="AL9" s="148"/>
      <c r="AM9" s="149"/>
      <c r="AN9" s="146">
        <f t="shared" si="33"/>
        <v>2275572.199122</v>
      </c>
      <c r="AO9" s="144">
        <f t="shared" si="34"/>
        <v>1023165.477605</v>
      </c>
      <c r="AP9" s="144">
        <f t="shared" si="35"/>
        <v>1252406.7215169999</v>
      </c>
      <c r="AQ9" s="144">
        <f t="shared" si="36"/>
        <v>325421.31441750005</v>
      </c>
      <c r="AR9" s="144">
        <f t="shared" si="36"/>
        <v>926985.40709949995</v>
      </c>
      <c r="AS9" s="145"/>
      <c r="AT9" s="150">
        <f t="shared" ref="AT9:AT17" si="143">AU9+AV9</f>
        <v>92786</v>
      </c>
      <c r="AU9" s="144">
        <v>30947</v>
      </c>
      <c r="AV9" s="144">
        <f t="shared" ref="AV9:AV17" si="144">AW9+AX9</f>
        <v>61839</v>
      </c>
      <c r="AW9" s="144">
        <v>61839</v>
      </c>
      <c r="AX9" s="144">
        <f>35718.595-35718.595</f>
        <v>0</v>
      </c>
      <c r="AY9" s="145"/>
      <c r="AZ9" s="146">
        <f t="shared" si="37"/>
        <v>2368358.199122</v>
      </c>
      <c r="BA9" s="144">
        <f t="shared" si="38"/>
        <v>1054112.4776050001</v>
      </c>
      <c r="BB9" s="144">
        <f t="shared" si="38"/>
        <v>1314245.7215169999</v>
      </c>
      <c r="BC9" s="144">
        <f t="shared" si="38"/>
        <v>387260.31441750005</v>
      </c>
      <c r="BD9" s="144">
        <f>AR9+AX9</f>
        <v>926985.40709949995</v>
      </c>
      <c r="BE9" s="151"/>
      <c r="BF9" s="152">
        <f t="shared" si="39"/>
        <v>-18127.075799999999</v>
      </c>
      <c r="BG9" s="153">
        <v>-7960.1077999999998</v>
      </c>
      <c r="BH9" s="153">
        <f>BI9+BJ9</f>
        <v>-10166.968000000001</v>
      </c>
      <c r="BI9" s="153">
        <v>-2907.4870000000001</v>
      </c>
      <c r="BJ9" s="153">
        <v>-7259.4809999999998</v>
      </c>
      <c r="BK9" s="154"/>
      <c r="BL9" s="143">
        <f t="shared" si="41"/>
        <v>2350231.1233220003</v>
      </c>
      <c r="BM9" s="144">
        <f t="shared" si="42"/>
        <v>1046152.3698050001</v>
      </c>
      <c r="BN9" s="144">
        <f t="shared" si="43"/>
        <v>1304078.753517</v>
      </c>
      <c r="BO9" s="144">
        <f t="shared" ref="BO9:BO17" si="145">BI9+BC9</f>
        <v>384352.82741750003</v>
      </c>
      <c r="BP9" s="144">
        <f t="shared" si="44"/>
        <v>919725.92609949992</v>
      </c>
      <c r="BQ9" s="145"/>
      <c r="BR9" s="143">
        <f t="shared" si="45"/>
        <v>3000</v>
      </c>
      <c r="BS9" s="144">
        <f>'[11]Протокол 5 '!P10</f>
        <v>3000</v>
      </c>
      <c r="BT9" s="144">
        <f t="shared" si="46"/>
        <v>0</v>
      </c>
      <c r="BU9" s="144"/>
      <c r="BV9" s="144"/>
      <c r="BW9" s="145"/>
      <c r="BX9" s="143">
        <f t="shared" si="47"/>
        <v>2353231.1233220003</v>
      </c>
      <c r="BY9" s="144">
        <f t="shared" si="48"/>
        <v>1049152.3698050003</v>
      </c>
      <c r="BZ9" s="144">
        <f t="shared" si="49"/>
        <v>1304078.753517</v>
      </c>
      <c r="CA9" s="144">
        <f t="shared" si="50"/>
        <v>384352.82741750003</v>
      </c>
      <c r="CB9" s="144">
        <f t="shared" si="50"/>
        <v>919725.92609949992</v>
      </c>
      <c r="CC9" s="145"/>
      <c r="CD9" s="143">
        <f t="shared" si="51"/>
        <v>0</v>
      </c>
      <c r="CE9" s="144"/>
      <c r="CF9" s="144">
        <f t="shared" si="52"/>
        <v>0</v>
      </c>
      <c r="CG9" s="144"/>
      <c r="CH9" s="144"/>
      <c r="CI9" s="145"/>
      <c r="CJ9" s="143">
        <f t="shared" si="53"/>
        <v>2353231.1233220003</v>
      </c>
      <c r="CK9" s="144">
        <f t="shared" si="54"/>
        <v>1049152.3698050003</v>
      </c>
      <c r="CL9" s="144">
        <f t="shared" si="55"/>
        <v>1304078.753517</v>
      </c>
      <c r="CM9" s="144">
        <f t="shared" si="56"/>
        <v>384352.82741750003</v>
      </c>
      <c r="CN9" s="144">
        <f t="shared" si="56"/>
        <v>919725.92609949992</v>
      </c>
      <c r="CO9" s="145"/>
      <c r="CP9" s="143">
        <f t="shared" si="57"/>
        <v>-1502.27</v>
      </c>
      <c r="CQ9" s="144">
        <v>-219.2</v>
      </c>
      <c r="CR9" s="144">
        <f t="shared" si="58"/>
        <v>-1283.07</v>
      </c>
      <c r="CS9" s="144">
        <v>-207</v>
      </c>
      <c r="CT9" s="144">
        <v>-1076.07</v>
      </c>
      <c r="CU9" s="145"/>
      <c r="CV9" s="143">
        <f t="shared" si="59"/>
        <v>2351728.8533220002</v>
      </c>
      <c r="CW9" s="144">
        <f t="shared" si="60"/>
        <v>1048933.1698050003</v>
      </c>
      <c r="CX9" s="144">
        <f t="shared" si="61"/>
        <v>1302795.6835169999</v>
      </c>
      <c r="CY9" s="144">
        <f t="shared" ref="CY9:CY17" si="146">CM9+CS9</f>
        <v>384145.82741750003</v>
      </c>
      <c r="CZ9" s="144">
        <f t="shared" si="62"/>
        <v>918649.85609949997</v>
      </c>
      <c r="DA9" s="145"/>
      <c r="DB9" s="143">
        <f>DC9+DD9</f>
        <v>2410</v>
      </c>
      <c r="DC9" s="144">
        <f>[9]Протокол7!P11</f>
        <v>2410</v>
      </c>
      <c r="DD9" s="144"/>
      <c r="DE9" s="144"/>
      <c r="DF9" s="144"/>
      <c r="DG9" s="145"/>
      <c r="DH9" s="143">
        <f t="shared" si="64"/>
        <v>2354138.8533220002</v>
      </c>
      <c r="DI9" s="144">
        <f t="shared" si="65"/>
        <v>1051343.1698050003</v>
      </c>
      <c r="DJ9" s="144">
        <f t="shared" si="66"/>
        <v>1302795.6835169999</v>
      </c>
      <c r="DK9" s="144">
        <f t="shared" si="67"/>
        <v>384145.82741750003</v>
      </c>
      <c r="DL9" s="144">
        <f t="shared" si="67"/>
        <v>918649.85609949997</v>
      </c>
      <c r="DM9" s="145"/>
      <c r="DN9" s="143">
        <f t="shared" si="68"/>
        <v>370844</v>
      </c>
      <c r="DO9" s="144">
        <f>116939+86072+167833</f>
        <v>370844</v>
      </c>
      <c r="DP9" s="144">
        <f t="shared" si="69"/>
        <v>0</v>
      </c>
      <c r="DQ9" s="144"/>
      <c r="DR9" s="144"/>
      <c r="DS9" s="145"/>
      <c r="DT9" s="143">
        <f t="shared" si="70"/>
        <v>2724982.8533220002</v>
      </c>
      <c r="DU9" s="144">
        <f>DI9+DO9</f>
        <v>1422187.1698050003</v>
      </c>
      <c r="DV9" s="144">
        <f>DW9+DX9</f>
        <v>1302795.6835169999</v>
      </c>
      <c r="DW9" s="144">
        <f t="shared" ref="DW9:DW17" si="147">DQ9+DK9</f>
        <v>384145.82741750003</v>
      </c>
      <c r="DX9" s="144">
        <f t="shared" si="5"/>
        <v>918649.85609949997</v>
      </c>
      <c r="DY9" s="144">
        <f t="shared" si="5"/>
        <v>0</v>
      </c>
      <c r="DZ9" s="143">
        <f t="shared" ref="DZ9:DZ17" si="148">EA9+EB9</f>
        <v>483064.26400000002</v>
      </c>
      <c r="EA9" s="145">
        <v>483064.26400000002</v>
      </c>
      <c r="EB9" s="145">
        <f t="shared" si="71"/>
        <v>0</v>
      </c>
      <c r="EC9" s="145"/>
      <c r="ED9" s="145"/>
      <c r="EE9" s="145"/>
      <c r="EF9" s="143">
        <f t="shared" si="72"/>
        <v>2837203.1173220002</v>
      </c>
      <c r="EG9" s="144">
        <f>DI9+EA9</f>
        <v>1534407.4338050003</v>
      </c>
      <c r="EH9" s="144">
        <f t="shared" ref="EH9:EH17" si="149">EI9+EJ9</f>
        <v>1302795.6835169999</v>
      </c>
      <c r="EI9" s="144">
        <f t="shared" si="6"/>
        <v>384145.82741750003</v>
      </c>
      <c r="EJ9" s="144">
        <f t="shared" si="6"/>
        <v>918649.85609949997</v>
      </c>
      <c r="EK9" s="145"/>
      <c r="EL9" s="143">
        <f>EM9+EN9</f>
        <v>73363.395000000004</v>
      </c>
      <c r="EM9" s="144">
        <f>'[12]Протокол9 '!H11</f>
        <v>18199.125</v>
      </c>
      <c r="EN9" s="144">
        <f>EO9+EP9</f>
        <v>55164.270000000004</v>
      </c>
      <c r="EO9" s="144">
        <f>'[12]Протокол9 '!I11</f>
        <v>35428.400000000001</v>
      </c>
      <c r="EP9" s="144">
        <f>'[12]Протокол9 '!J11</f>
        <v>19735.87</v>
      </c>
      <c r="EQ9" s="145"/>
      <c r="ER9" s="143">
        <f t="shared" si="75"/>
        <v>-21362.988000000001</v>
      </c>
      <c r="ES9" s="144">
        <f>'[12]Протокол9 '!L11</f>
        <v>-21362.988000000001</v>
      </c>
      <c r="ET9" s="144"/>
      <c r="EU9" s="144"/>
      <c r="EV9" s="144"/>
      <c r="EW9" s="145"/>
      <c r="EX9" s="155">
        <f t="shared" si="76"/>
        <v>2889203.5243220003</v>
      </c>
      <c r="EY9" s="155">
        <f t="shared" si="77"/>
        <v>1531243.5708050004</v>
      </c>
      <c r="EZ9" s="155">
        <f t="shared" si="78"/>
        <v>1357959.953517</v>
      </c>
      <c r="FA9" s="155">
        <f t="shared" si="79"/>
        <v>419574.22741750005</v>
      </c>
      <c r="FB9" s="155">
        <f t="shared" si="7"/>
        <v>938385.72609949997</v>
      </c>
      <c r="FC9" s="155">
        <f t="shared" si="7"/>
        <v>0</v>
      </c>
      <c r="FD9" s="143">
        <f t="shared" si="80"/>
        <v>218428.842</v>
      </c>
      <c r="FE9" s="144">
        <v>198014.44200000001</v>
      </c>
      <c r="FF9" s="144">
        <v>20414.400000000001</v>
      </c>
      <c r="FG9" s="144">
        <v>20414.400000000001</v>
      </c>
      <c r="FH9" s="144"/>
      <c r="FI9" s="145"/>
      <c r="FJ9" s="143">
        <f t="shared" si="81"/>
        <v>-34598.400000000001</v>
      </c>
      <c r="FK9" s="156"/>
      <c r="FL9" s="156">
        <v>-34598.400000000001</v>
      </c>
      <c r="FM9" s="156">
        <v>-34598.400000000001</v>
      </c>
      <c r="FN9" s="156"/>
      <c r="FO9" s="157"/>
      <c r="FP9" s="155">
        <f>FQ9+FR9</f>
        <v>3073033.9663220001</v>
      </c>
      <c r="FQ9" s="155">
        <f>EY9+FE9+FK9</f>
        <v>1729258.0128050004</v>
      </c>
      <c r="FR9" s="155">
        <f>FS9+FT9</f>
        <v>1343775.953517</v>
      </c>
      <c r="FS9" s="155">
        <f>FA9+FG9+FM9</f>
        <v>405390.22741750005</v>
      </c>
      <c r="FT9" s="155">
        <f t="shared" si="86"/>
        <v>938385.72609949997</v>
      </c>
      <c r="FU9" s="155">
        <f t="shared" si="8"/>
        <v>0</v>
      </c>
      <c r="FV9" s="143">
        <f t="shared" ref="FV9:FV17" si="150">FW9+FX9</f>
        <v>225423.75299999997</v>
      </c>
      <c r="FW9" s="163">
        <v>132677.42499999999</v>
      </c>
      <c r="FX9" s="163">
        <f>FY9+FZ9</f>
        <v>92746.327999999994</v>
      </c>
      <c r="FY9" s="163">
        <v>92746.327999999994</v>
      </c>
      <c r="FZ9" s="163">
        <v>0</v>
      </c>
      <c r="GA9" s="145"/>
      <c r="GB9" s="143">
        <f>GC9+GD9</f>
        <v>-67058.204499999993</v>
      </c>
      <c r="GC9" s="163">
        <v>-50116.394</v>
      </c>
      <c r="GD9" s="163">
        <f>GE9</f>
        <v>-16941.8105</v>
      </c>
      <c r="GE9" s="163">
        <v>-16941.8105</v>
      </c>
      <c r="GF9" s="163"/>
      <c r="GG9" s="145"/>
      <c r="GH9" s="155">
        <f t="shared" si="88"/>
        <v>3231399.5148220006</v>
      </c>
      <c r="GI9" s="155">
        <f t="shared" si="89"/>
        <v>1811819.0438050004</v>
      </c>
      <c r="GJ9" s="155">
        <f>GK9+GL9</f>
        <v>1419580.471017</v>
      </c>
      <c r="GK9" s="155">
        <f t="shared" si="91"/>
        <v>481194.74491750001</v>
      </c>
      <c r="GL9" s="155">
        <f t="shared" si="91"/>
        <v>938385.72609949997</v>
      </c>
      <c r="GM9" s="155">
        <f t="shared" si="9"/>
        <v>0</v>
      </c>
      <c r="GN9" s="143">
        <f t="shared" ref="GN9:GN17" si="151">GO9+GP9</f>
        <v>0</v>
      </c>
      <c r="GO9" s="163">
        <f>'[13]Протокол 12  '!H11</f>
        <v>0</v>
      </c>
      <c r="GP9" s="163">
        <f>GQ9+GR9</f>
        <v>0</v>
      </c>
      <c r="GQ9" s="163"/>
      <c r="GR9" s="163"/>
      <c r="GS9" s="145"/>
      <c r="GT9" s="143">
        <f>GU9+GV9</f>
        <v>0</v>
      </c>
      <c r="GU9" s="163"/>
      <c r="GV9" s="163">
        <f>GW9</f>
        <v>0</v>
      </c>
      <c r="GW9" s="163"/>
      <c r="GX9" s="163"/>
      <c r="GY9" s="145"/>
      <c r="GZ9" s="143">
        <f t="shared" ref="GZ9:GZ18" si="152">HA9+HB9</f>
        <v>3231399.5148220006</v>
      </c>
      <c r="HA9" s="155">
        <f t="shared" si="93"/>
        <v>1811819.0438050004</v>
      </c>
      <c r="HB9" s="155">
        <f t="shared" si="94"/>
        <v>1419580.471017</v>
      </c>
      <c r="HC9" s="155">
        <f t="shared" si="10"/>
        <v>481194.74491750001</v>
      </c>
      <c r="HD9" s="155">
        <f t="shared" si="10"/>
        <v>938385.72609949997</v>
      </c>
      <c r="HE9" s="155">
        <f t="shared" si="10"/>
        <v>0</v>
      </c>
      <c r="HF9" s="143">
        <f t="shared" si="95"/>
        <v>-40374.394308999996</v>
      </c>
      <c r="HG9" s="159">
        <v>-16813.821759999999</v>
      </c>
      <c r="HH9" s="159">
        <f t="shared" si="96"/>
        <v>-23560.572549</v>
      </c>
      <c r="HI9" s="159">
        <v>-5923.9865490000002</v>
      </c>
      <c r="HJ9" s="159">
        <v>-17636.585999999999</v>
      </c>
      <c r="HK9" s="160"/>
      <c r="HL9" s="143">
        <f t="shared" si="97"/>
        <v>-9598.1031999999996</v>
      </c>
      <c r="HM9" s="144">
        <v>-5983.6629999999996</v>
      </c>
      <c r="HN9" s="144">
        <f t="shared" si="98"/>
        <v>-3614.4402</v>
      </c>
      <c r="HO9" s="161">
        <v>-95.572699999999998</v>
      </c>
      <c r="HP9" s="161">
        <v>-3518.8674999999998</v>
      </c>
      <c r="HQ9" s="145"/>
      <c r="HR9" s="143">
        <f t="shared" si="99"/>
        <v>-50594.334289999999</v>
      </c>
      <c r="HS9" s="144">
        <v>-49992.824999999997</v>
      </c>
      <c r="HT9" s="144">
        <f t="shared" si="100"/>
        <v>-601.50928999999996</v>
      </c>
      <c r="HU9" s="161">
        <v>-455.05128999999999</v>
      </c>
      <c r="HV9" s="161">
        <v>-146.458</v>
      </c>
      <c r="HW9" s="145"/>
      <c r="HX9" s="143">
        <f t="shared" si="101"/>
        <v>-630.55499999999995</v>
      </c>
      <c r="HY9" s="144">
        <v>-468.15499999999997</v>
      </c>
      <c r="HZ9" s="144">
        <f t="shared" si="102"/>
        <v>-162.4</v>
      </c>
      <c r="IA9" s="161">
        <v>-162.4</v>
      </c>
      <c r="IB9" s="161"/>
      <c r="IC9" s="145"/>
      <c r="ID9" s="143">
        <f t="shared" si="103"/>
        <v>3130202.1280230004</v>
      </c>
      <c r="IE9" s="144">
        <f t="shared" si="104"/>
        <v>1738560.5790450005</v>
      </c>
      <c r="IF9" s="144">
        <f t="shared" si="105"/>
        <v>1391641.5489779999</v>
      </c>
      <c r="IG9" s="144">
        <f t="shared" si="11"/>
        <v>474557.73437849997</v>
      </c>
      <c r="IH9" s="144">
        <f t="shared" si="11"/>
        <v>917083.81459949992</v>
      </c>
      <c r="II9" s="144">
        <f t="shared" si="11"/>
        <v>0</v>
      </c>
      <c r="IJ9" s="143">
        <f t="shared" ref="IJ9:IJ17" si="153">IK9+IL9</f>
        <v>23341.09</v>
      </c>
      <c r="IK9" s="163">
        <f>'[14]Протокол 13  '!H11</f>
        <v>1036.95</v>
      </c>
      <c r="IL9" s="163">
        <f>IM9+IN9</f>
        <v>22304.14</v>
      </c>
      <c r="IM9" s="163">
        <f>'[14]Протокол 13  '!I11</f>
        <v>22304.14</v>
      </c>
      <c r="IN9" s="163"/>
      <c r="IO9" s="145"/>
      <c r="IP9" s="143">
        <f>IQ9+IR9</f>
        <v>0</v>
      </c>
      <c r="IQ9" s="163"/>
      <c r="IR9" s="163">
        <f t="shared" ref="IR9:IR18" si="154">IS9+IT9</f>
        <v>0</v>
      </c>
      <c r="IS9" s="163"/>
      <c r="IT9" s="163"/>
      <c r="IU9" s="145"/>
      <c r="IV9" s="143">
        <f t="shared" si="106"/>
        <v>3153543.2180230003</v>
      </c>
      <c r="IW9" s="144">
        <f t="shared" si="107"/>
        <v>1739597.5290450004</v>
      </c>
      <c r="IX9" s="144">
        <f t="shared" si="108"/>
        <v>1413945.6889779998</v>
      </c>
      <c r="IY9" s="144">
        <f t="shared" si="109"/>
        <v>496861.87437849998</v>
      </c>
      <c r="IZ9" s="144">
        <f t="shared" si="109"/>
        <v>917083.81459949992</v>
      </c>
      <c r="JA9" s="144">
        <f t="shared" si="109"/>
        <v>0</v>
      </c>
      <c r="JB9" s="254">
        <f>JC9+JD9</f>
        <v>244301.50799999997</v>
      </c>
      <c r="JC9" s="163">
        <v>73780.7</v>
      </c>
      <c r="JD9" s="163">
        <v>170520.80799999999</v>
      </c>
      <c r="JE9" s="270">
        <v>69943.835999999996</v>
      </c>
      <c r="JF9" s="163">
        <v>100576.97199999999</v>
      </c>
      <c r="JG9" s="151"/>
      <c r="JH9" s="252">
        <f>JI9+JJ9</f>
        <v>-163771.21799999999</v>
      </c>
      <c r="JI9" s="163">
        <v>-25806.828000000001</v>
      </c>
      <c r="JJ9" s="163">
        <v>-137964.38999999998</v>
      </c>
      <c r="JK9" s="270">
        <v>-65407.322999999997</v>
      </c>
      <c r="JL9" s="163">
        <v>-72557.066999999995</v>
      </c>
      <c r="JM9" s="145"/>
      <c r="JN9" s="143">
        <f t="shared" si="110"/>
        <v>3234073.5080230003</v>
      </c>
      <c r="JO9" s="144">
        <f t="shared" si="111"/>
        <v>1787571.4010450004</v>
      </c>
      <c r="JP9" s="144">
        <f t="shared" si="112"/>
        <v>1446502.1069779997</v>
      </c>
      <c r="JQ9" s="144">
        <f t="shared" si="113"/>
        <v>501398.38737849996</v>
      </c>
      <c r="JR9" s="144">
        <f t="shared" si="113"/>
        <v>945103.71959949983</v>
      </c>
      <c r="JS9" s="144">
        <f t="shared" si="113"/>
        <v>0</v>
      </c>
      <c r="JT9" s="287">
        <f t="shared" si="12"/>
        <v>-349.42299999999994</v>
      </c>
      <c r="JU9" s="159">
        <v>-348.65499999999997</v>
      </c>
      <c r="JV9" s="159">
        <f>JW9+JX9</f>
        <v>-0.76800000000000002</v>
      </c>
      <c r="JW9" s="159">
        <v>-0.76800000000000002</v>
      </c>
      <c r="JX9" s="161"/>
      <c r="JY9" s="145"/>
      <c r="JZ9" s="143">
        <f t="shared" si="115"/>
        <v>3233724.0850229999</v>
      </c>
      <c r="KA9" s="144">
        <f t="shared" ref="KA9:KA18" si="155">JO9+JU9</f>
        <v>1787222.7460450004</v>
      </c>
      <c r="KB9" s="144">
        <f t="shared" si="116"/>
        <v>1446501.3389779998</v>
      </c>
      <c r="KC9" s="144">
        <f t="shared" ref="KC9:KC18" si="156">JQ9+JW9</f>
        <v>501397.61937849998</v>
      </c>
      <c r="KD9" s="144">
        <f t="shared" si="13"/>
        <v>945103.71959949983</v>
      </c>
      <c r="KE9" s="144">
        <f t="shared" si="13"/>
        <v>0</v>
      </c>
      <c r="KF9" s="254">
        <f>KG9+KH9</f>
        <v>39879.452919999996</v>
      </c>
      <c r="KG9" s="158">
        <v>33320.616519999996</v>
      </c>
      <c r="KH9" s="163">
        <v>6558.8364000000001</v>
      </c>
      <c r="KI9" s="158">
        <v>5308.8364000000001</v>
      </c>
      <c r="KJ9" s="158">
        <v>1250</v>
      </c>
      <c r="KK9" s="151"/>
      <c r="KL9" s="283">
        <f>KM9+KN9</f>
        <v>-71306.519499999995</v>
      </c>
      <c r="KM9" s="163">
        <v>-56644.137000000002</v>
      </c>
      <c r="KN9" s="163">
        <v>-14662.3825</v>
      </c>
      <c r="KO9" s="163">
        <v>-13357.182499999999</v>
      </c>
      <c r="KP9" s="163">
        <v>-1305.2</v>
      </c>
      <c r="KQ9" s="145"/>
      <c r="KR9" s="155">
        <f>KS9+KT9</f>
        <v>3202297.018443</v>
      </c>
      <c r="KS9" s="284">
        <f>KA9+KG9+KM9</f>
        <v>1763899.2255650002</v>
      </c>
      <c r="KT9" s="284">
        <f>KU9+KV9</f>
        <v>1438397.7928779998</v>
      </c>
      <c r="KU9" s="284">
        <f t="shared" si="121"/>
        <v>493349.27327849995</v>
      </c>
      <c r="KV9" s="284">
        <f t="shared" si="14"/>
        <v>945048.51959949988</v>
      </c>
      <c r="KW9" s="155">
        <f t="shared" si="14"/>
        <v>0</v>
      </c>
      <c r="KX9" s="254">
        <f>KY9+KZ9</f>
        <v>0</v>
      </c>
      <c r="KY9" s="158">
        <f>'[8]Протокол 15  '!Z11</f>
        <v>0</v>
      </c>
      <c r="KZ9" s="163">
        <f>LA9+LB9</f>
        <v>0</v>
      </c>
      <c r="LA9" s="158">
        <f>'[8]Протокол 15  '!AA11</f>
        <v>0</v>
      </c>
      <c r="LB9" s="158">
        <f>'[8]Протокол 15  '!AB11</f>
        <v>0</v>
      </c>
      <c r="LC9" s="151"/>
      <c r="LD9" s="283">
        <f>LE9+LF9</f>
        <v>0</v>
      </c>
      <c r="LE9" s="163">
        <f>'[8]Протокол 15  '!AD11</f>
        <v>0</v>
      </c>
      <c r="LF9" s="163">
        <f t="shared" si="15"/>
        <v>0</v>
      </c>
      <c r="LG9" s="163">
        <f>'[8]Протокол 15  '!AE11</f>
        <v>0</v>
      </c>
      <c r="LH9" s="163">
        <f>'[8]Протокол 15  '!AF11</f>
        <v>0</v>
      </c>
      <c r="LI9" s="145"/>
      <c r="LJ9" s="155">
        <f t="shared" si="124"/>
        <v>3202297.018443</v>
      </c>
      <c r="LK9" s="284">
        <f t="shared" si="125"/>
        <v>1763899.2255650002</v>
      </c>
      <c r="LL9" s="284">
        <f t="shared" si="126"/>
        <v>1438397.7928779998</v>
      </c>
      <c r="LM9" s="284">
        <f t="shared" si="127"/>
        <v>493349.27327849995</v>
      </c>
      <c r="LN9" s="284">
        <f t="shared" si="16"/>
        <v>945048.51959949988</v>
      </c>
      <c r="LO9" s="155">
        <f t="shared" si="16"/>
        <v>0</v>
      </c>
      <c r="LP9" s="287">
        <f>LQ9+LR9</f>
        <v>-20809.405999999999</v>
      </c>
      <c r="LQ9" s="159">
        <v>-17053</v>
      </c>
      <c r="LR9" s="159">
        <f>LS9+LT9</f>
        <v>-3756.4059999999999</v>
      </c>
      <c r="LS9" s="159">
        <v>-3644.8939999999998</v>
      </c>
      <c r="LT9" s="159">
        <v>-111.512</v>
      </c>
      <c r="LU9" s="145"/>
      <c r="LV9" s="285">
        <f t="shared" si="128"/>
        <v>3181487.6124430001</v>
      </c>
      <c r="LW9" s="285">
        <f>LK9+LQ9</f>
        <v>1746846.2255650002</v>
      </c>
      <c r="LX9" s="285">
        <f t="shared" si="130"/>
        <v>1434641.3868779999</v>
      </c>
      <c r="LY9" s="285">
        <f>LM9+LS9</f>
        <v>489704.37927849998</v>
      </c>
      <c r="LZ9" s="285">
        <f t="shared" si="18"/>
        <v>944937.00759949989</v>
      </c>
      <c r="MA9" s="285">
        <f t="shared" si="18"/>
        <v>0</v>
      </c>
      <c r="MB9" s="254">
        <f>MC9+MD9</f>
        <v>101434.02263999998</v>
      </c>
      <c r="MC9" s="158">
        <f>'[10]Протокол 17  '!H11</f>
        <v>64541.854759999995</v>
      </c>
      <c r="MD9" s="163">
        <f>ME9+MF9</f>
        <v>36892.167879999994</v>
      </c>
      <c r="ME9" s="158">
        <f>'[10]Протокол 17  '!I11</f>
        <v>36892.167879999994</v>
      </c>
      <c r="MF9" s="158">
        <f>'[8]Протокол 15  '!AZ11</f>
        <v>0</v>
      </c>
      <c r="MG9" s="151"/>
      <c r="MH9" s="283">
        <f>MI9+MJ9</f>
        <v>-73338.489165000006</v>
      </c>
      <c r="MI9" s="163">
        <f>'[10]Протокол 17  '!L11</f>
        <v>-41848.607309999999</v>
      </c>
      <c r="MJ9" s="163">
        <f t="shared" si="19"/>
        <v>-31489.881855</v>
      </c>
      <c r="MK9" s="163">
        <f>'[10]Протокол 17  '!M11</f>
        <v>-31489.881855</v>
      </c>
      <c r="ML9" s="163">
        <f>'[8]Протокол 15  '!BD11</f>
        <v>0</v>
      </c>
      <c r="MM9" s="145"/>
      <c r="MN9" s="683">
        <f t="shared" ref="MN9:MN10" si="157">MO9+MP9</f>
        <v>3209583.145918</v>
      </c>
      <c r="MO9" s="284">
        <f>LW9+MC9+MI9</f>
        <v>1769539.4730150001</v>
      </c>
      <c r="MP9" s="284">
        <f>MQ9+MR9</f>
        <v>1440043.6729029999</v>
      </c>
      <c r="MQ9" s="284">
        <f>LY9+ME9+MK9</f>
        <v>495106.66530349996</v>
      </c>
      <c r="MR9" s="284">
        <f t="shared" ref="MQ9:MR18" si="158">LZ9+MF9+ML9</f>
        <v>944937.00759949989</v>
      </c>
      <c r="MS9" s="683">
        <f t="shared" si="20"/>
        <v>0</v>
      </c>
      <c r="MT9" s="155">
        <f>MU9+MV9</f>
        <v>583661.86199999996</v>
      </c>
      <c r="MU9" s="738">
        <f>448122.595+161804.177+43901.09+12137-82303</f>
        <v>583661.86199999996</v>
      </c>
      <c r="MV9" s="284">
        <f t="shared" si="133"/>
        <v>0</v>
      </c>
      <c r="MW9" s="678"/>
      <c r="MX9" s="678"/>
      <c r="MY9" s="678"/>
      <c r="MZ9" s="155">
        <f t="shared" si="134"/>
        <v>3793245.0079179998</v>
      </c>
      <c r="NA9" s="284">
        <f t="shared" si="135"/>
        <v>2353201.3350149998</v>
      </c>
      <c r="NB9" s="284">
        <f>NC9+ND9</f>
        <v>1440043.6729029999</v>
      </c>
      <c r="NC9" s="284">
        <f t="shared" si="136"/>
        <v>495106.66530349996</v>
      </c>
      <c r="ND9" s="284">
        <f t="shared" si="137"/>
        <v>944937.00759949989</v>
      </c>
      <c r="NE9" s="155">
        <f t="shared" si="21"/>
        <v>0</v>
      </c>
      <c r="NF9" s="254" t="e">
        <f>NG9+NH9</f>
        <v>#REF!</v>
      </c>
      <c r="NG9" s="158" t="e">
        <f>#REF!</f>
        <v>#REF!</v>
      </c>
      <c r="NH9" s="163" t="e">
        <f>NI9+NJ9</f>
        <v>#REF!</v>
      </c>
      <c r="NI9" s="158" t="e">
        <f>#REF!</f>
        <v>#REF!</v>
      </c>
      <c r="NJ9" s="158" t="e">
        <f>#REF!</f>
        <v>#REF!</v>
      </c>
      <c r="NK9" s="151"/>
      <c r="NL9" s="283" t="e">
        <f>NM9+NN9</f>
        <v>#REF!</v>
      </c>
      <c r="NM9" s="163" t="e">
        <f>#REF!</f>
        <v>#REF!</v>
      </c>
      <c r="NN9" s="163" t="e">
        <f t="shared" si="22"/>
        <v>#REF!</v>
      </c>
      <c r="NO9" s="163" t="e">
        <f>#REF!</f>
        <v>#REF!</v>
      </c>
      <c r="NP9" s="163" t="e">
        <f>#REF!</f>
        <v>#REF!</v>
      </c>
      <c r="NQ9" s="145"/>
      <c r="NR9" s="285" t="e">
        <f>NS9+NT9</f>
        <v>#REF!</v>
      </c>
      <c r="NS9" s="285" t="e">
        <f t="shared" si="139"/>
        <v>#REF!</v>
      </c>
      <c r="NT9" s="285" t="e">
        <f t="shared" ref="NT9:NT18" si="159">NU9+NV9</f>
        <v>#REF!</v>
      </c>
      <c r="NU9" s="285" t="e">
        <f t="shared" si="140"/>
        <v>#REF!</v>
      </c>
      <c r="NV9" s="285" t="e">
        <f t="shared" si="141"/>
        <v>#REF!</v>
      </c>
      <c r="NW9" s="285">
        <f t="shared" si="142"/>
        <v>0</v>
      </c>
    </row>
    <row r="10" spans="1:387" ht="15" x14ac:dyDescent="0.2">
      <c r="A10" s="140" t="s">
        <v>316</v>
      </c>
      <c r="B10" s="141">
        <v>149</v>
      </c>
      <c r="C10" s="142" t="s">
        <v>317</v>
      </c>
      <c r="D10" s="143">
        <f t="shared" si="24"/>
        <v>587983.08181945002</v>
      </c>
      <c r="E10" s="162">
        <f>'[7]план гз 2020 для сметы'!L33</f>
        <v>514022.16881945007</v>
      </c>
      <c r="F10" s="144">
        <f t="shared" si="0"/>
        <v>73960.913</v>
      </c>
      <c r="G10" s="144">
        <f>'[7]план гз 2020 для сметы'!N33</f>
        <v>24888.695</v>
      </c>
      <c r="H10" s="144">
        <f>'[7]план гз 2020 для сметы'!O33</f>
        <v>49072.218000000001</v>
      </c>
      <c r="I10" s="145"/>
      <c r="J10" s="143">
        <f t="shared" si="1"/>
        <v>4399.6049999999996</v>
      </c>
      <c r="K10" s="162"/>
      <c r="L10" s="159">
        <f>M10+N10</f>
        <v>4399.6049999999996</v>
      </c>
      <c r="M10" s="159">
        <v>4133.2049999999999</v>
      </c>
      <c r="N10" s="159">
        <v>266.39999999999964</v>
      </c>
      <c r="O10" s="145"/>
      <c r="P10" s="143">
        <f t="shared" ref="P10:P19" si="160">Q10+R10+U10</f>
        <v>592382.68681945011</v>
      </c>
      <c r="Q10" s="144">
        <f t="shared" si="25"/>
        <v>514022.16881945007</v>
      </c>
      <c r="R10" s="144">
        <f t="shared" si="2"/>
        <v>78360.518000000011</v>
      </c>
      <c r="S10" s="144">
        <f t="shared" si="26"/>
        <v>29021.9</v>
      </c>
      <c r="T10" s="144">
        <f t="shared" si="3"/>
        <v>49338.618000000002</v>
      </c>
      <c r="U10" s="145"/>
      <c r="V10" s="143">
        <f t="shared" si="27"/>
        <v>-71.52</v>
      </c>
      <c r="W10" s="164">
        <v>-71.52</v>
      </c>
      <c r="X10" s="144">
        <f t="shared" si="28"/>
        <v>0</v>
      </c>
      <c r="Y10" s="144"/>
      <c r="Z10" s="144"/>
      <c r="AA10" s="145"/>
      <c r="AB10" s="146">
        <f t="shared" si="29"/>
        <v>592311.1668194501</v>
      </c>
      <c r="AC10" s="147">
        <f t="shared" si="30"/>
        <v>513950.64881945006</v>
      </c>
      <c r="AD10" s="147">
        <f t="shared" si="31"/>
        <v>78360.518000000011</v>
      </c>
      <c r="AE10" s="147">
        <f t="shared" si="4"/>
        <v>29021.9</v>
      </c>
      <c r="AF10" s="147">
        <f t="shared" si="4"/>
        <v>49338.618000000002</v>
      </c>
      <c r="AG10" s="145"/>
      <c r="AH10" s="146">
        <f t="shared" si="32"/>
        <v>0</v>
      </c>
      <c r="AI10" s="165"/>
      <c r="AJ10" s="148"/>
      <c r="AK10" s="148"/>
      <c r="AL10" s="148"/>
      <c r="AM10" s="149"/>
      <c r="AN10" s="146">
        <f t="shared" si="33"/>
        <v>592311.1668194501</v>
      </c>
      <c r="AO10" s="144">
        <f t="shared" si="34"/>
        <v>513950.64881945006</v>
      </c>
      <c r="AP10" s="144">
        <f t="shared" si="35"/>
        <v>78360.518000000011</v>
      </c>
      <c r="AQ10" s="144">
        <f t="shared" si="36"/>
        <v>29021.9</v>
      </c>
      <c r="AR10" s="144">
        <f t="shared" si="36"/>
        <v>49338.618000000002</v>
      </c>
      <c r="AS10" s="145"/>
      <c r="AT10" s="150">
        <f t="shared" si="143"/>
        <v>66226</v>
      </c>
      <c r="AU10" s="144">
        <v>-13774</v>
      </c>
      <c r="AV10" s="144">
        <f>AW10+AX10</f>
        <v>80000</v>
      </c>
      <c r="AW10" s="144">
        <v>80000</v>
      </c>
      <c r="AX10" s="144"/>
      <c r="AY10" s="145"/>
      <c r="AZ10" s="146">
        <f t="shared" si="37"/>
        <v>658537.1668194501</v>
      </c>
      <c r="BA10" s="144">
        <f t="shared" si="38"/>
        <v>500176.64881945006</v>
      </c>
      <c r="BB10" s="144">
        <f t="shared" si="38"/>
        <v>158360.51800000001</v>
      </c>
      <c r="BC10" s="144">
        <f t="shared" si="38"/>
        <v>109021.9</v>
      </c>
      <c r="BD10" s="144">
        <f t="shared" si="38"/>
        <v>49338.618000000002</v>
      </c>
      <c r="BE10" s="151"/>
      <c r="BF10" s="152">
        <f t="shared" si="39"/>
        <v>-43782.839500000002</v>
      </c>
      <c r="BG10" s="153">
        <v>-26286.495989999999</v>
      </c>
      <c r="BH10" s="153">
        <f t="shared" ref="BH10" si="161">BI10+BJ10</f>
        <v>-17496.343509999999</v>
      </c>
      <c r="BI10" s="153">
        <v>-1977.8021799999999</v>
      </c>
      <c r="BJ10" s="153">
        <v>-15518.54133</v>
      </c>
      <c r="BK10" s="154"/>
      <c r="BL10" s="143">
        <f t="shared" si="41"/>
        <v>614754.32731944998</v>
      </c>
      <c r="BM10" s="144">
        <f t="shared" si="42"/>
        <v>473890.15282945003</v>
      </c>
      <c r="BN10" s="144">
        <f>BO10+BP10</f>
        <v>140864.17449</v>
      </c>
      <c r="BO10" s="144">
        <f t="shared" si="145"/>
        <v>107044.09782</v>
      </c>
      <c r="BP10" s="144">
        <f t="shared" si="44"/>
        <v>33820.076670000002</v>
      </c>
      <c r="BQ10" s="145"/>
      <c r="BR10" s="143">
        <f t="shared" si="45"/>
        <v>0</v>
      </c>
      <c r="BS10" s="144"/>
      <c r="BT10" s="144">
        <f>BU10+BV10</f>
        <v>0</v>
      </c>
      <c r="BU10" s="144"/>
      <c r="BV10" s="144"/>
      <c r="BW10" s="145"/>
      <c r="BX10" s="143">
        <f t="shared" si="47"/>
        <v>614754.32731944998</v>
      </c>
      <c r="BY10" s="144">
        <f t="shared" si="48"/>
        <v>473890.15282945003</v>
      </c>
      <c r="BZ10" s="144">
        <f>CA10+CB10</f>
        <v>140864.17449</v>
      </c>
      <c r="CA10" s="144">
        <f t="shared" si="50"/>
        <v>107044.09782</v>
      </c>
      <c r="CB10" s="144">
        <f t="shared" si="50"/>
        <v>33820.076670000002</v>
      </c>
      <c r="CC10" s="145"/>
      <c r="CD10" s="143">
        <f t="shared" si="51"/>
        <v>0</v>
      </c>
      <c r="CE10" s="144"/>
      <c r="CF10" s="144">
        <f>CG10+CH10</f>
        <v>0</v>
      </c>
      <c r="CG10" s="144"/>
      <c r="CH10" s="144"/>
      <c r="CI10" s="145"/>
      <c r="CJ10" s="143">
        <f t="shared" si="53"/>
        <v>614754.32731944998</v>
      </c>
      <c r="CK10" s="144">
        <f t="shared" si="54"/>
        <v>473890.15282945003</v>
      </c>
      <c r="CL10" s="144">
        <f>CM10+CN10</f>
        <v>140864.17449</v>
      </c>
      <c r="CM10" s="144">
        <f t="shared" si="56"/>
        <v>107044.09782</v>
      </c>
      <c r="CN10" s="144">
        <f t="shared" si="56"/>
        <v>33820.076670000002</v>
      </c>
      <c r="CO10" s="145"/>
      <c r="CP10" s="143">
        <f t="shared" si="57"/>
        <v>-3421.0462900000002</v>
      </c>
      <c r="CQ10" s="144">
        <v>-3421.0462900000002</v>
      </c>
      <c r="CR10" s="144">
        <f>CS10+CT10</f>
        <v>0</v>
      </c>
      <c r="CS10" s="144"/>
      <c r="CT10" s="144"/>
      <c r="CU10" s="145"/>
      <c r="CV10" s="143">
        <f t="shared" si="59"/>
        <v>611333.28102945001</v>
      </c>
      <c r="CW10" s="144">
        <f t="shared" si="60"/>
        <v>470469.10653945</v>
      </c>
      <c r="CX10" s="144">
        <f t="shared" si="61"/>
        <v>140864.17449</v>
      </c>
      <c r="CY10" s="144">
        <f t="shared" si="146"/>
        <v>107044.09782</v>
      </c>
      <c r="CZ10" s="144">
        <f t="shared" si="62"/>
        <v>33820.076670000002</v>
      </c>
      <c r="DA10" s="145"/>
      <c r="DB10" s="143">
        <f t="shared" si="63"/>
        <v>0</v>
      </c>
      <c r="DC10" s="144"/>
      <c r="DD10" s="144"/>
      <c r="DE10" s="144"/>
      <c r="DF10" s="144"/>
      <c r="DG10" s="145"/>
      <c r="DH10" s="143">
        <f t="shared" si="64"/>
        <v>611333.28102945001</v>
      </c>
      <c r="DI10" s="144">
        <f t="shared" si="65"/>
        <v>470469.10653945</v>
      </c>
      <c r="DJ10" s="144">
        <f t="shared" si="66"/>
        <v>140864.17449</v>
      </c>
      <c r="DK10" s="144">
        <f t="shared" si="67"/>
        <v>107044.09782</v>
      </c>
      <c r="DL10" s="144">
        <f t="shared" si="67"/>
        <v>33820.076670000002</v>
      </c>
      <c r="DM10" s="145"/>
      <c r="DN10" s="143">
        <f t="shared" si="68"/>
        <v>855486</v>
      </c>
      <c r="DO10" s="144">
        <f>740166+13332+101988</f>
        <v>855486</v>
      </c>
      <c r="DP10" s="144">
        <f t="shared" si="69"/>
        <v>0</v>
      </c>
      <c r="DQ10" s="144"/>
      <c r="DR10" s="144"/>
      <c r="DS10" s="145"/>
      <c r="DT10" s="143">
        <f t="shared" si="70"/>
        <v>1466819.2810294502</v>
      </c>
      <c r="DU10" s="144">
        <f>DI10+DO10</f>
        <v>1325955.1065394501</v>
      </c>
      <c r="DV10" s="144">
        <f t="shared" ref="DV10:DV17" si="162">DW10+DX10</f>
        <v>140864.17449</v>
      </c>
      <c r="DW10" s="144">
        <f t="shared" si="147"/>
        <v>107044.09782</v>
      </c>
      <c r="DX10" s="144">
        <f t="shared" si="5"/>
        <v>33820.076670000002</v>
      </c>
      <c r="DY10" s="144">
        <f t="shared" si="5"/>
        <v>0</v>
      </c>
      <c r="DZ10" s="143">
        <f>EA10+EB10</f>
        <v>741356.00399999996</v>
      </c>
      <c r="EA10" s="145">
        <v>741166.00399999996</v>
      </c>
      <c r="EB10" s="145">
        <f t="shared" si="71"/>
        <v>190</v>
      </c>
      <c r="EC10" s="145">
        <v>190</v>
      </c>
      <c r="ED10" s="145"/>
      <c r="EE10" s="145"/>
      <c r="EF10" s="143">
        <f t="shared" si="72"/>
        <v>1352689.28502945</v>
      </c>
      <c r="EG10" s="144">
        <f>DI10+EA10</f>
        <v>1211635.1105394498</v>
      </c>
      <c r="EH10" s="144">
        <f t="shared" si="149"/>
        <v>141054.17449</v>
      </c>
      <c r="EI10" s="144">
        <f t="shared" si="6"/>
        <v>107234.09782</v>
      </c>
      <c r="EJ10" s="144">
        <f t="shared" si="6"/>
        <v>33820.076670000002</v>
      </c>
      <c r="EK10" s="145"/>
      <c r="EL10" s="143">
        <f t="shared" si="74"/>
        <v>0</v>
      </c>
      <c r="EM10" s="144"/>
      <c r="EN10" s="144">
        <f t="shared" ref="EN10:EN17" si="163">EO10+EP10</f>
        <v>0</v>
      </c>
      <c r="EO10" s="144"/>
      <c r="EP10" s="144"/>
      <c r="EQ10" s="145"/>
      <c r="ER10" s="143">
        <f t="shared" si="75"/>
        <v>0</v>
      </c>
      <c r="ES10" s="144"/>
      <c r="ET10" s="144"/>
      <c r="EU10" s="144"/>
      <c r="EV10" s="144"/>
      <c r="EW10" s="145"/>
      <c r="EX10" s="155">
        <f t="shared" si="76"/>
        <v>1352689.28502945</v>
      </c>
      <c r="EY10" s="155">
        <f t="shared" si="77"/>
        <v>1211635.1105394498</v>
      </c>
      <c r="EZ10" s="155">
        <f t="shared" si="78"/>
        <v>141054.17449</v>
      </c>
      <c r="FA10" s="155">
        <f t="shared" si="79"/>
        <v>107234.09782</v>
      </c>
      <c r="FB10" s="155">
        <f t="shared" si="7"/>
        <v>33820.076670000002</v>
      </c>
      <c r="FC10" s="155">
        <f t="shared" si="7"/>
        <v>0</v>
      </c>
      <c r="FD10" s="143">
        <f t="shared" si="80"/>
        <v>0</v>
      </c>
      <c r="FE10" s="144"/>
      <c r="FF10" s="144"/>
      <c r="FG10" s="144"/>
      <c r="FH10" s="144"/>
      <c r="FI10" s="145"/>
      <c r="FJ10" s="143">
        <f t="shared" si="81"/>
        <v>0</v>
      </c>
      <c r="FK10" s="156"/>
      <c r="FL10" s="156">
        <f t="shared" si="82"/>
        <v>0</v>
      </c>
      <c r="FM10" s="156"/>
      <c r="FN10" s="156"/>
      <c r="FO10" s="157"/>
      <c r="FP10" s="155">
        <f t="shared" si="83"/>
        <v>1352689.28502945</v>
      </c>
      <c r="FQ10" s="155">
        <f t="shared" si="84"/>
        <v>1211635.1105394498</v>
      </c>
      <c r="FR10" s="155">
        <f t="shared" si="85"/>
        <v>141054.17449</v>
      </c>
      <c r="FS10" s="155">
        <f t="shared" si="86"/>
        <v>107234.09782</v>
      </c>
      <c r="FT10" s="155">
        <f t="shared" si="86"/>
        <v>33820.076670000002</v>
      </c>
      <c r="FU10" s="155">
        <f t="shared" si="8"/>
        <v>0</v>
      </c>
      <c r="FV10" s="143">
        <f t="shared" si="150"/>
        <v>7589.79</v>
      </c>
      <c r="FW10" s="163">
        <v>7589.79</v>
      </c>
      <c r="FX10" s="163">
        <f t="shared" ref="FX10:FX17" si="164">FY10+FZ10</f>
        <v>0</v>
      </c>
      <c r="FY10" s="163"/>
      <c r="FZ10" s="163"/>
      <c r="GA10" s="145"/>
      <c r="GB10" s="143">
        <f t="shared" si="87"/>
        <v>-565.80719999999997</v>
      </c>
      <c r="GC10" s="163">
        <v>-565.80719999999997</v>
      </c>
      <c r="GD10" s="163">
        <f t="shared" ref="GD10:GD17" si="165">GE10</f>
        <v>0</v>
      </c>
      <c r="GE10" s="163"/>
      <c r="GF10" s="163"/>
      <c r="GG10" s="145"/>
      <c r="GH10" s="155">
        <f t="shared" si="88"/>
        <v>1359713.2678294498</v>
      </c>
      <c r="GI10" s="155">
        <f t="shared" si="89"/>
        <v>1218659.09333945</v>
      </c>
      <c r="GJ10" s="155">
        <f t="shared" si="90"/>
        <v>141054.17449</v>
      </c>
      <c r="GK10" s="155">
        <f t="shared" si="91"/>
        <v>107234.09782</v>
      </c>
      <c r="GL10" s="155">
        <f t="shared" si="91"/>
        <v>33820.076670000002</v>
      </c>
      <c r="GM10" s="155">
        <f t="shared" si="9"/>
        <v>0</v>
      </c>
      <c r="GN10" s="143">
        <f t="shared" si="151"/>
        <v>8398.5</v>
      </c>
      <c r="GO10" s="163">
        <f>'[13]Протокол 12  '!H12</f>
        <v>2468.5</v>
      </c>
      <c r="GP10" s="163">
        <f t="shared" ref="GP10:GP17" si="166">GQ10+GR10</f>
        <v>5930</v>
      </c>
      <c r="GQ10" s="163">
        <f>'[13]Протокол 12  '!I12</f>
        <v>5930</v>
      </c>
      <c r="GR10" s="163"/>
      <c r="GS10" s="145"/>
      <c r="GT10" s="143">
        <f t="shared" ref="GT10:GT17" si="167">GU10+GV10</f>
        <v>0</v>
      </c>
      <c r="GU10" s="163"/>
      <c r="GV10" s="163">
        <f t="shared" ref="GV10:GV17" si="168">GW10</f>
        <v>0</v>
      </c>
      <c r="GW10" s="163"/>
      <c r="GX10" s="163"/>
      <c r="GY10" s="145"/>
      <c r="GZ10" s="143">
        <f t="shared" si="152"/>
        <v>1368111.7678294498</v>
      </c>
      <c r="HA10" s="155">
        <f t="shared" si="93"/>
        <v>1221127.59333945</v>
      </c>
      <c r="HB10" s="155">
        <f t="shared" si="94"/>
        <v>146984.17449</v>
      </c>
      <c r="HC10" s="155">
        <f t="shared" si="10"/>
        <v>113164.09782</v>
      </c>
      <c r="HD10" s="155">
        <f t="shared" si="10"/>
        <v>33820.076670000002</v>
      </c>
      <c r="HE10" s="155">
        <f t="shared" si="10"/>
        <v>0</v>
      </c>
      <c r="HF10" s="143">
        <f t="shared" si="95"/>
        <v>-5334.9869999999992</v>
      </c>
      <c r="HG10" s="159">
        <v>-5322.1064399999996</v>
      </c>
      <c r="HH10" s="159">
        <f>HI10+HJ10</f>
        <v>-12.880559999999999</v>
      </c>
      <c r="HI10" s="159">
        <v>-6.2138400000000003</v>
      </c>
      <c r="HJ10" s="159">
        <v>-6.6667199999999998</v>
      </c>
      <c r="HK10" s="160"/>
      <c r="HL10" s="143">
        <f t="shared" si="97"/>
        <v>-10558.562</v>
      </c>
      <c r="HM10" s="144">
        <v>-10397.877</v>
      </c>
      <c r="HN10" s="144">
        <f>HO10+HP10</f>
        <v>-160.685</v>
      </c>
      <c r="HO10" s="161">
        <v>-51.12</v>
      </c>
      <c r="HP10" s="161">
        <v>-109.565</v>
      </c>
      <c r="HQ10" s="145"/>
      <c r="HR10" s="143">
        <f t="shared" si="99"/>
        <v>-7736.99316</v>
      </c>
      <c r="HS10" s="144">
        <v>-6838.8001599999998</v>
      </c>
      <c r="HT10" s="144">
        <f>HU10+HV10</f>
        <v>-898.19299999999998</v>
      </c>
      <c r="HU10" s="161"/>
      <c r="HV10" s="161">
        <v>-898.19299999999998</v>
      </c>
      <c r="HW10" s="145"/>
      <c r="HX10" s="143">
        <f t="shared" si="101"/>
        <v>0</v>
      </c>
      <c r="HY10" s="144"/>
      <c r="HZ10" s="144">
        <f>IA10+IB10</f>
        <v>0</v>
      </c>
      <c r="IA10" s="161"/>
      <c r="IB10" s="161"/>
      <c r="IC10" s="145"/>
      <c r="ID10" s="143">
        <f t="shared" si="103"/>
        <v>1344481.2256694497</v>
      </c>
      <c r="IE10" s="144">
        <f t="shared" si="104"/>
        <v>1198568.8097394498</v>
      </c>
      <c r="IF10" s="144">
        <f t="shared" si="105"/>
        <v>145912.41593000002</v>
      </c>
      <c r="IG10" s="144">
        <f t="shared" si="11"/>
        <v>113106.76398</v>
      </c>
      <c r="IH10" s="144">
        <f t="shared" si="11"/>
        <v>32805.651949999999</v>
      </c>
      <c r="II10" s="144">
        <f t="shared" si="11"/>
        <v>0</v>
      </c>
      <c r="IJ10" s="143">
        <f t="shared" si="153"/>
        <v>0</v>
      </c>
      <c r="IK10" s="163"/>
      <c r="IL10" s="163">
        <f t="shared" ref="IL10:IL17" si="169">IM10+IN10</f>
        <v>0</v>
      </c>
      <c r="IM10" s="163"/>
      <c r="IN10" s="163"/>
      <c r="IO10" s="145"/>
      <c r="IP10" s="143">
        <f t="shared" ref="IP10:IP17" si="170">IQ10+IR10</f>
        <v>0</v>
      </c>
      <c r="IQ10" s="163"/>
      <c r="IR10" s="163">
        <f t="shared" si="154"/>
        <v>0</v>
      </c>
      <c r="IS10" s="163"/>
      <c r="IT10" s="163"/>
      <c r="IU10" s="145"/>
      <c r="IV10" s="143">
        <f t="shared" si="106"/>
        <v>1344481.2256694497</v>
      </c>
      <c r="IW10" s="144">
        <f t="shared" si="107"/>
        <v>1198568.8097394498</v>
      </c>
      <c r="IX10" s="144">
        <f t="shared" si="108"/>
        <v>145912.41593000002</v>
      </c>
      <c r="IY10" s="144">
        <f t="shared" si="109"/>
        <v>113106.76398</v>
      </c>
      <c r="IZ10" s="144">
        <f t="shared" si="109"/>
        <v>32805.651949999999</v>
      </c>
      <c r="JA10" s="144">
        <f t="shared" si="109"/>
        <v>0</v>
      </c>
      <c r="JB10" s="254">
        <f>JC10+JD10</f>
        <v>161244.49399999998</v>
      </c>
      <c r="JC10" s="163">
        <v>160272.83599999998</v>
      </c>
      <c r="JD10" s="163">
        <v>971.6579999999999</v>
      </c>
      <c r="JE10" s="163">
        <v>413.84</v>
      </c>
      <c r="JF10" s="163">
        <v>557.81799999999998</v>
      </c>
      <c r="JG10" s="151"/>
      <c r="JH10" s="252">
        <f t="shared" ref="JH10:JH17" si="171">JI10+JJ10</f>
        <v>-59550.120920000001</v>
      </c>
      <c r="JI10" s="163">
        <v>-59550.120920000001</v>
      </c>
      <c r="JJ10" s="163">
        <v>0</v>
      </c>
      <c r="JK10" s="163"/>
      <c r="JL10" s="163"/>
      <c r="JM10" s="145"/>
      <c r="JN10" s="143">
        <f t="shared" si="110"/>
        <v>1446175.5987494497</v>
      </c>
      <c r="JO10" s="144">
        <f t="shared" si="111"/>
        <v>1299291.5248194498</v>
      </c>
      <c r="JP10" s="144">
        <f t="shared" si="112"/>
        <v>146884.07393000001</v>
      </c>
      <c r="JQ10" s="144">
        <f t="shared" si="113"/>
        <v>113520.60398</v>
      </c>
      <c r="JR10" s="144">
        <f t="shared" si="113"/>
        <v>33363.469949999999</v>
      </c>
      <c r="JS10" s="144">
        <f t="shared" si="113"/>
        <v>0</v>
      </c>
      <c r="JT10" s="143">
        <f>JU10+JV10</f>
        <v>-3466.2869999999998</v>
      </c>
      <c r="JU10" s="144">
        <v>-2945.4209999999998</v>
      </c>
      <c r="JV10" s="144">
        <f>JW10+JX10</f>
        <v>-520.86599999999999</v>
      </c>
      <c r="JW10" s="159">
        <v>-278.90300000000002</v>
      </c>
      <c r="JX10" s="159">
        <v>-241.96299999999999</v>
      </c>
      <c r="JY10" s="145"/>
      <c r="JZ10" s="143">
        <f t="shared" si="115"/>
        <v>1442709.3117494497</v>
      </c>
      <c r="KA10" s="144">
        <f t="shared" si="155"/>
        <v>1296346.1038194497</v>
      </c>
      <c r="KB10" s="144">
        <f t="shared" si="116"/>
        <v>146363.20792999998</v>
      </c>
      <c r="KC10" s="144">
        <f t="shared" si="156"/>
        <v>113241.70097999999</v>
      </c>
      <c r="KD10" s="144">
        <f t="shared" si="13"/>
        <v>33121.506949999995</v>
      </c>
      <c r="KE10" s="144">
        <f t="shared" si="13"/>
        <v>0</v>
      </c>
      <c r="KF10" s="254">
        <f t="shared" si="117"/>
        <v>23928.464000000004</v>
      </c>
      <c r="KG10" s="158">
        <v>22879.474000000002</v>
      </c>
      <c r="KH10" s="163">
        <v>1048.99</v>
      </c>
      <c r="KI10" s="158">
        <v>1048.99</v>
      </c>
      <c r="KJ10" s="158">
        <v>0</v>
      </c>
      <c r="KK10" s="151"/>
      <c r="KL10" s="283">
        <f t="shared" ref="KL10:KL14" si="172">KM10+KN10</f>
        <v>-17615.18</v>
      </c>
      <c r="KM10" s="163">
        <v>-17519.98</v>
      </c>
      <c r="KN10" s="163">
        <v>-95.2</v>
      </c>
      <c r="KO10" s="163">
        <v>0</v>
      </c>
      <c r="KP10" s="163">
        <v>-95.2</v>
      </c>
      <c r="KQ10" s="145"/>
      <c r="KR10" s="155">
        <f t="shared" si="118"/>
        <v>1449022.5957494497</v>
      </c>
      <c r="KS10" s="284">
        <f t="shared" si="119"/>
        <v>1301705.5978194496</v>
      </c>
      <c r="KT10" s="284">
        <f t="shared" si="120"/>
        <v>147316.99793000001</v>
      </c>
      <c r="KU10" s="284">
        <f t="shared" si="121"/>
        <v>114290.69098</v>
      </c>
      <c r="KV10" s="284">
        <f t="shared" si="14"/>
        <v>33026.306949999998</v>
      </c>
      <c r="KW10" s="155">
        <f t="shared" si="14"/>
        <v>0</v>
      </c>
      <c r="KX10" s="254">
        <f t="shared" ref="KX10:KX14" si="173">KY10+KZ10</f>
        <v>0</v>
      </c>
      <c r="KY10" s="158">
        <f>'[8]Протокол 15  '!Z12</f>
        <v>0</v>
      </c>
      <c r="KZ10" s="163">
        <f>LA10+LB10</f>
        <v>0</v>
      </c>
      <c r="LA10" s="158">
        <f>'[8]Протокол 15  '!AA12</f>
        <v>0</v>
      </c>
      <c r="LB10" s="158">
        <f>'[8]Протокол 15  '!AB12</f>
        <v>0</v>
      </c>
      <c r="LC10" s="151"/>
      <c r="LD10" s="283">
        <f t="shared" ref="LD10:LD14" si="174">LE10+LF10</f>
        <v>0</v>
      </c>
      <c r="LE10" s="163">
        <f>'[8]Протокол 15  '!AD12</f>
        <v>0</v>
      </c>
      <c r="LF10" s="163">
        <f t="shared" si="15"/>
        <v>0</v>
      </c>
      <c r="LG10" s="163">
        <f>'[8]Протокол 15  '!AE12</f>
        <v>0</v>
      </c>
      <c r="LH10" s="163">
        <f>'[8]Протокол 15  '!AF12</f>
        <v>0</v>
      </c>
      <c r="LI10" s="145"/>
      <c r="LJ10" s="155">
        <f t="shared" si="124"/>
        <v>1449022.5957494497</v>
      </c>
      <c r="LK10" s="284">
        <f t="shared" si="125"/>
        <v>1301705.5978194496</v>
      </c>
      <c r="LL10" s="284">
        <f t="shared" si="126"/>
        <v>147316.99793000001</v>
      </c>
      <c r="LM10" s="284">
        <f t="shared" si="127"/>
        <v>114290.69098</v>
      </c>
      <c r="LN10" s="284">
        <f t="shared" si="16"/>
        <v>33026.306949999998</v>
      </c>
      <c r="LO10" s="155">
        <f t="shared" si="16"/>
        <v>0</v>
      </c>
      <c r="LP10" s="286">
        <f>LQ10+LR10</f>
        <v>-6863.3910000000005</v>
      </c>
      <c r="LQ10" s="144">
        <v>-6435.6970000000001</v>
      </c>
      <c r="LR10" s="144">
        <f>LS10+LT10</f>
        <v>-427.69400000000002</v>
      </c>
      <c r="LS10" s="159">
        <v>-8.32</v>
      </c>
      <c r="LT10" s="159">
        <v>-419.37400000000002</v>
      </c>
      <c r="LU10" s="145"/>
      <c r="LV10" s="285">
        <f t="shared" si="128"/>
        <v>1442159.2047494496</v>
      </c>
      <c r="LW10" s="285">
        <f t="shared" si="129"/>
        <v>1295269.9008194497</v>
      </c>
      <c r="LX10" s="285">
        <f t="shared" si="130"/>
        <v>146889.30392999999</v>
      </c>
      <c r="LY10" s="285">
        <f t="shared" ref="LY10:LY18" si="175">LM10+LS10</f>
        <v>114282.37097999999</v>
      </c>
      <c r="LZ10" s="285">
        <f t="shared" si="18"/>
        <v>32606.932949999999</v>
      </c>
      <c r="MA10" s="285">
        <f t="shared" si="18"/>
        <v>0</v>
      </c>
      <c r="MB10" s="254">
        <f t="shared" ref="MB10:MB14" si="176">MC10+MD10</f>
        <v>8019.7597599999999</v>
      </c>
      <c r="MC10" s="158">
        <f>'[10]Протокол 17  '!H12</f>
        <v>6630.4470799999999</v>
      </c>
      <c r="MD10" s="163">
        <f t="shared" ref="MD10:MD18" si="177">ME10+MF10</f>
        <v>1389.31268</v>
      </c>
      <c r="ME10" s="158">
        <f>'[10]Протокол 17  '!I12</f>
        <v>677.70499999999993</v>
      </c>
      <c r="MF10" s="158">
        <f>'[10]Протокол 17  '!J12</f>
        <v>711.60768000000007</v>
      </c>
      <c r="MG10" s="151"/>
      <c r="MH10" s="283">
        <f t="shared" ref="MH10:MH14" si="178">MI10+MJ10</f>
        <v>-563.12199999999996</v>
      </c>
      <c r="MI10" s="163">
        <f>'[10]Протокол 17  '!L12</f>
        <v>-548.88199999999995</v>
      </c>
      <c r="MJ10" s="163">
        <f t="shared" si="19"/>
        <v>-14.24</v>
      </c>
      <c r="MK10" s="163"/>
      <c r="ML10" s="163">
        <f>'[10]Протокол 17  '!N12</f>
        <v>-14.24</v>
      </c>
      <c r="MM10" s="145"/>
      <c r="MN10" s="683">
        <f t="shared" si="157"/>
        <v>1449615.8425094497</v>
      </c>
      <c r="MO10" s="284">
        <f t="shared" ref="MO10:MO18" si="179">LW10+MC10+MI10</f>
        <v>1301351.4658994498</v>
      </c>
      <c r="MP10" s="284">
        <f t="shared" ref="MP10:MP18" si="180">MQ10+MR10</f>
        <v>148264.37660999998</v>
      </c>
      <c r="MQ10" s="284">
        <f>LY10+ME10+MK10</f>
        <v>114960.07597999999</v>
      </c>
      <c r="MR10" s="284">
        <f t="shared" si="158"/>
        <v>33304.300629999998</v>
      </c>
      <c r="MS10" s="683">
        <f t="shared" si="20"/>
        <v>0</v>
      </c>
      <c r="MT10" s="155">
        <f t="shared" ref="MT10:MT18" si="181">MU10+MV10</f>
        <v>0</v>
      </c>
      <c r="MU10" s="284"/>
      <c r="MV10" s="284">
        <f t="shared" si="133"/>
        <v>0</v>
      </c>
      <c r="MW10" s="678"/>
      <c r="MX10" s="678"/>
      <c r="MY10" s="678"/>
      <c r="MZ10" s="155">
        <f t="shared" si="134"/>
        <v>1449615.8425094497</v>
      </c>
      <c r="NA10" s="284">
        <f t="shared" si="135"/>
        <v>1301351.4658994498</v>
      </c>
      <c r="NB10" s="284">
        <f t="shared" ref="NB10:NB18" si="182">NC10+ND10</f>
        <v>148264.37660999998</v>
      </c>
      <c r="NC10" s="284">
        <f t="shared" si="136"/>
        <v>114960.07597999999</v>
      </c>
      <c r="ND10" s="284">
        <f t="shared" si="137"/>
        <v>33304.300629999998</v>
      </c>
      <c r="NE10" s="155">
        <f t="shared" si="21"/>
        <v>0</v>
      </c>
      <c r="NF10" s="675" t="e">
        <f t="shared" ref="NF10:NF14" si="183">NG10+NH10</f>
        <v>#REF!</v>
      </c>
      <c r="NG10" s="158" t="e">
        <f>#REF!</f>
        <v>#REF!</v>
      </c>
      <c r="NH10" s="163" t="e">
        <f t="shared" ref="NH10:NH18" si="184">NI10+NJ10</f>
        <v>#REF!</v>
      </c>
      <c r="NI10" s="158" t="e">
        <f>#REF!</f>
        <v>#REF!</v>
      </c>
      <c r="NJ10" s="158">
        <f>'[15]Протокол 17  '!AB12</f>
        <v>0</v>
      </c>
      <c r="NK10" s="151"/>
      <c r="NL10" s="283">
        <f t="shared" ref="NL10:NL14" si="185">NM10+NN10</f>
        <v>0</v>
      </c>
      <c r="NM10" s="163">
        <f>'[15]Протокол 17  '!AD12</f>
        <v>0</v>
      </c>
      <c r="NN10" s="163">
        <f t="shared" si="22"/>
        <v>0</v>
      </c>
      <c r="NO10" s="163">
        <f>'[15]Протокол 17  '!AE12</f>
        <v>0</v>
      </c>
      <c r="NP10" s="163">
        <f>'[15]Протокол 17  '!AF12</f>
        <v>0</v>
      </c>
      <c r="NQ10" s="145"/>
      <c r="NR10" s="285" t="e">
        <f t="shared" ref="NR10:NR14" si="186">NS10+NT10</f>
        <v>#REF!</v>
      </c>
      <c r="NS10" s="285" t="e">
        <f t="shared" si="139"/>
        <v>#REF!</v>
      </c>
      <c r="NT10" s="285" t="e">
        <f t="shared" si="159"/>
        <v>#REF!</v>
      </c>
      <c r="NU10" s="285" t="e">
        <f t="shared" si="140"/>
        <v>#REF!</v>
      </c>
      <c r="NV10" s="285">
        <f t="shared" si="141"/>
        <v>33304.300629999998</v>
      </c>
      <c r="NW10" s="285">
        <f t="shared" si="142"/>
        <v>0</v>
      </c>
    </row>
    <row r="11" spans="1:387" ht="15" x14ac:dyDescent="0.2">
      <c r="A11" s="946"/>
      <c r="B11" s="949">
        <v>151</v>
      </c>
      <c r="C11" s="166" t="s">
        <v>318</v>
      </c>
      <c r="D11" s="167">
        <f t="shared" si="24"/>
        <v>38807</v>
      </c>
      <c r="E11" s="144">
        <f>'[7]план гз 2020 для сметы'!L50</f>
        <v>29791</v>
      </c>
      <c r="F11" s="144">
        <f t="shared" si="0"/>
        <v>9016</v>
      </c>
      <c r="G11" s="144">
        <f>'[7]план гз 2020 для сметы'!N50</f>
        <v>3513</v>
      </c>
      <c r="H11" s="144">
        <f>'[7]план гз 2020 для сметы'!O50</f>
        <v>5503</v>
      </c>
      <c r="I11" s="145"/>
      <c r="J11" s="143">
        <f t="shared" si="1"/>
        <v>0</v>
      </c>
      <c r="K11" s="144"/>
      <c r="L11" s="159">
        <f t="shared" ref="L11:L17" si="187">M11+N11</f>
        <v>0</v>
      </c>
      <c r="M11" s="159"/>
      <c r="N11" s="159"/>
      <c r="O11" s="145"/>
      <c r="P11" s="143">
        <f t="shared" si="160"/>
        <v>38807</v>
      </c>
      <c r="Q11" s="144">
        <f t="shared" si="25"/>
        <v>29791</v>
      </c>
      <c r="R11" s="144">
        <f t="shared" si="2"/>
        <v>9016</v>
      </c>
      <c r="S11" s="144">
        <f t="shared" si="26"/>
        <v>3513</v>
      </c>
      <c r="T11" s="144">
        <f t="shared" si="3"/>
        <v>5503</v>
      </c>
      <c r="U11" s="145"/>
      <c r="V11" s="143">
        <f t="shared" si="27"/>
        <v>0</v>
      </c>
      <c r="W11" s="144"/>
      <c r="X11" s="144">
        <f t="shared" si="28"/>
        <v>0</v>
      </c>
      <c r="Y11" s="144"/>
      <c r="Z11" s="144"/>
      <c r="AA11" s="145"/>
      <c r="AB11" s="146">
        <f t="shared" si="29"/>
        <v>38807</v>
      </c>
      <c r="AC11" s="147">
        <f t="shared" si="30"/>
        <v>29791</v>
      </c>
      <c r="AD11" s="147">
        <f t="shared" si="31"/>
        <v>9016</v>
      </c>
      <c r="AE11" s="147">
        <f t="shared" si="4"/>
        <v>3513</v>
      </c>
      <c r="AF11" s="147">
        <f t="shared" si="4"/>
        <v>5503</v>
      </c>
      <c r="AG11" s="145"/>
      <c r="AH11" s="146">
        <f t="shared" si="32"/>
        <v>0</v>
      </c>
      <c r="AI11" s="148"/>
      <c r="AJ11" s="148"/>
      <c r="AK11" s="148"/>
      <c r="AL11" s="148"/>
      <c r="AM11" s="149"/>
      <c r="AN11" s="146">
        <f t="shared" si="33"/>
        <v>38807</v>
      </c>
      <c r="AO11" s="144">
        <f t="shared" si="34"/>
        <v>29791</v>
      </c>
      <c r="AP11" s="144">
        <f t="shared" si="35"/>
        <v>9016</v>
      </c>
      <c r="AQ11" s="144">
        <f t="shared" si="36"/>
        <v>3513</v>
      </c>
      <c r="AR11" s="144">
        <f t="shared" si="36"/>
        <v>5503</v>
      </c>
      <c r="AS11" s="145"/>
      <c r="AT11" s="150">
        <f t="shared" si="143"/>
        <v>0</v>
      </c>
      <c r="AU11" s="144"/>
      <c r="AV11" s="144">
        <f t="shared" si="144"/>
        <v>0</v>
      </c>
      <c r="AW11" s="144"/>
      <c r="AX11" s="144"/>
      <c r="AY11" s="145"/>
      <c r="AZ11" s="146">
        <f t="shared" si="37"/>
        <v>38807</v>
      </c>
      <c r="BA11" s="144">
        <f t="shared" si="38"/>
        <v>29791</v>
      </c>
      <c r="BB11" s="144">
        <f t="shared" si="38"/>
        <v>9016</v>
      </c>
      <c r="BC11" s="144">
        <f t="shared" si="38"/>
        <v>3513</v>
      </c>
      <c r="BD11" s="144">
        <f t="shared" si="38"/>
        <v>5503</v>
      </c>
      <c r="BE11" s="151"/>
      <c r="BF11" s="152">
        <f t="shared" si="39"/>
        <v>0</v>
      </c>
      <c r="BG11" s="153"/>
      <c r="BH11" s="153"/>
      <c r="BI11" s="153"/>
      <c r="BJ11" s="153"/>
      <c r="BK11" s="154"/>
      <c r="BL11" s="143">
        <f t="shared" si="41"/>
        <v>38807</v>
      </c>
      <c r="BM11" s="144">
        <f t="shared" si="42"/>
        <v>29791</v>
      </c>
      <c r="BN11" s="144">
        <f>BO11+BP11</f>
        <v>9016</v>
      </c>
      <c r="BO11" s="144">
        <f>BI11+BC11</f>
        <v>3513</v>
      </c>
      <c r="BP11" s="144">
        <f t="shared" si="44"/>
        <v>5503</v>
      </c>
      <c r="BQ11" s="145"/>
      <c r="BR11" s="143">
        <f t="shared" si="45"/>
        <v>0</v>
      </c>
      <c r="BS11" s="144"/>
      <c r="BT11" s="144">
        <f>BU11+BV11</f>
        <v>0</v>
      </c>
      <c r="BU11" s="144"/>
      <c r="BV11" s="144"/>
      <c r="BW11" s="145"/>
      <c r="BX11" s="143">
        <f t="shared" si="47"/>
        <v>38807</v>
      </c>
      <c r="BY11" s="144">
        <f t="shared" si="48"/>
        <v>29791</v>
      </c>
      <c r="BZ11" s="144">
        <f>CA11+CB11</f>
        <v>9016</v>
      </c>
      <c r="CA11" s="144">
        <f t="shared" si="50"/>
        <v>3513</v>
      </c>
      <c r="CB11" s="144">
        <f t="shared" si="50"/>
        <v>5503</v>
      </c>
      <c r="CC11" s="145"/>
      <c r="CD11" s="143">
        <f t="shared" si="51"/>
        <v>0</v>
      </c>
      <c r="CE11" s="144"/>
      <c r="CF11" s="144">
        <f>CG11+CH11</f>
        <v>0</v>
      </c>
      <c r="CG11" s="144"/>
      <c r="CH11" s="144"/>
      <c r="CI11" s="145"/>
      <c r="CJ11" s="143">
        <f t="shared" si="53"/>
        <v>38807</v>
      </c>
      <c r="CK11" s="144">
        <f t="shared" si="54"/>
        <v>29791</v>
      </c>
      <c r="CL11" s="144">
        <f>CM11+CN11</f>
        <v>9016</v>
      </c>
      <c r="CM11" s="144">
        <f t="shared" si="56"/>
        <v>3513</v>
      </c>
      <c r="CN11" s="144">
        <f t="shared" si="56"/>
        <v>5503</v>
      </c>
      <c r="CO11" s="145"/>
      <c r="CP11" s="143">
        <f t="shared" si="57"/>
        <v>0</v>
      </c>
      <c r="CQ11" s="144"/>
      <c r="CR11" s="144">
        <f>CS11+CT11</f>
        <v>0</v>
      </c>
      <c r="CS11" s="144"/>
      <c r="CT11" s="144"/>
      <c r="CU11" s="145"/>
      <c r="CV11" s="143">
        <f t="shared" si="59"/>
        <v>38807</v>
      </c>
      <c r="CW11" s="144">
        <f t="shared" si="60"/>
        <v>29791</v>
      </c>
      <c r="CX11" s="144">
        <f t="shared" si="61"/>
        <v>9016</v>
      </c>
      <c r="CY11" s="144">
        <f t="shared" si="146"/>
        <v>3513</v>
      </c>
      <c r="CZ11" s="144">
        <f t="shared" si="62"/>
        <v>5503</v>
      </c>
      <c r="DA11" s="145"/>
      <c r="DB11" s="143">
        <f t="shared" si="63"/>
        <v>0</v>
      </c>
      <c r="DC11" s="144"/>
      <c r="DD11" s="144"/>
      <c r="DE11" s="144"/>
      <c r="DF11" s="144"/>
      <c r="DG11" s="145"/>
      <c r="DH11" s="143">
        <f t="shared" si="64"/>
        <v>38807</v>
      </c>
      <c r="DI11" s="144">
        <f t="shared" si="65"/>
        <v>29791</v>
      </c>
      <c r="DJ11" s="144">
        <f t="shared" si="66"/>
        <v>9016</v>
      </c>
      <c r="DK11" s="144">
        <f t="shared" si="67"/>
        <v>3513</v>
      </c>
      <c r="DL11" s="144">
        <f t="shared" si="67"/>
        <v>5503</v>
      </c>
      <c r="DM11" s="145"/>
      <c r="DN11" s="143">
        <f t="shared" si="68"/>
        <v>0</v>
      </c>
      <c r="DO11" s="144"/>
      <c r="DP11" s="144">
        <f t="shared" si="69"/>
        <v>0</v>
      </c>
      <c r="DQ11" s="144"/>
      <c r="DR11" s="144"/>
      <c r="DS11" s="145"/>
      <c r="DT11" s="143">
        <f t="shared" si="70"/>
        <v>38807</v>
      </c>
      <c r="DU11" s="144">
        <f t="shared" ref="DU11:DU17" si="188">DI11+DO11</f>
        <v>29791</v>
      </c>
      <c r="DV11" s="144">
        <f t="shared" si="162"/>
        <v>9016</v>
      </c>
      <c r="DW11" s="144">
        <f t="shared" si="147"/>
        <v>3513</v>
      </c>
      <c r="DX11" s="144">
        <f t="shared" si="5"/>
        <v>5503</v>
      </c>
      <c r="DY11" s="144">
        <f t="shared" si="5"/>
        <v>0</v>
      </c>
      <c r="DZ11" s="143">
        <f t="shared" si="148"/>
        <v>0</v>
      </c>
      <c r="EA11" s="145"/>
      <c r="EB11" s="145">
        <f t="shared" si="71"/>
        <v>0</v>
      </c>
      <c r="EC11" s="145"/>
      <c r="ED11" s="145"/>
      <c r="EE11" s="145"/>
      <c r="EF11" s="143">
        <f t="shared" si="72"/>
        <v>38807</v>
      </c>
      <c r="EG11" s="144">
        <f t="shared" si="73"/>
        <v>29791</v>
      </c>
      <c r="EH11" s="144">
        <f t="shared" si="149"/>
        <v>9016</v>
      </c>
      <c r="EI11" s="144">
        <f t="shared" si="6"/>
        <v>3513</v>
      </c>
      <c r="EJ11" s="144">
        <f t="shared" si="6"/>
        <v>5503</v>
      </c>
      <c r="EK11" s="145"/>
      <c r="EL11" s="143">
        <f t="shared" si="74"/>
        <v>0</v>
      </c>
      <c r="EM11" s="144"/>
      <c r="EN11" s="144">
        <f t="shared" si="163"/>
        <v>0</v>
      </c>
      <c r="EO11" s="144"/>
      <c r="EP11" s="144"/>
      <c r="EQ11" s="145"/>
      <c r="ER11" s="143">
        <f t="shared" si="75"/>
        <v>0</v>
      </c>
      <c r="ES11" s="144"/>
      <c r="ET11" s="144"/>
      <c r="EU11" s="144"/>
      <c r="EV11" s="144"/>
      <c r="EW11" s="145"/>
      <c r="EX11" s="155">
        <f t="shared" si="76"/>
        <v>38807</v>
      </c>
      <c r="EY11" s="155">
        <f t="shared" si="77"/>
        <v>29791</v>
      </c>
      <c r="EZ11" s="155">
        <f t="shared" si="78"/>
        <v>9016</v>
      </c>
      <c r="FA11" s="155">
        <f t="shared" si="79"/>
        <v>3513</v>
      </c>
      <c r="FB11" s="155">
        <f t="shared" si="7"/>
        <v>5503</v>
      </c>
      <c r="FC11" s="155">
        <f t="shared" si="7"/>
        <v>0</v>
      </c>
      <c r="FD11" s="143">
        <f t="shared" si="80"/>
        <v>0</v>
      </c>
      <c r="FE11" s="144"/>
      <c r="FF11" s="144"/>
      <c r="FG11" s="144"/>
      <c r="FH11" s="144"/>
      <c r="FI11" s="145"/>
      <c r="FJ11" s="143">
        <f t="shared" si="81"/>
        <v>0</v>
      </c>
      <c r="FK11" s="156"/>
      <c r="FL11" s="156">
        <f t="shared" si="82"/>
        <v>0</v>
      </c>
      <c r="FM11" s="156"/>
      <c r="FN11" s="156"/>
      <c r="FO11" s="157"/>
      <c r="FP11" s="155">
        <f t="shared" si="83"/>
        <v>38807</v>
      </c>
      <c r="FQ11" s="155">
        <f t="shared" si="84"/>
        <v>29791</v>
      </c>
      <c r="FR11" s="155">
        <f t="shared" si="85"/>
        <v>9016</v>
      </c>
      <c r="FS11" s="155">
        <f t="shared" si="86"/>
        <v>3513</v>
      </c>
      <c r="FT11" s="155">
        <f t="shared" si="86"/>
        <v>5503</v>
      </c>
      <c r="FU11" s="155">
        <f t="shared" si="8"/>
        <v>0</v>
      </c>
      <c r="FV11" s="143">
        <f t="shared" si="150"/>
        <v>0</v>
      </c>
      <c r="FW11" s="163"/>
      <c r="FX11" s="163">
        <f t="shared" si="164"/>
        <v>0</v>
      </c>
      <c r="FY11" s="163"/>
      <c r="FZ11" s="163"/>
      <c r="GA11" s="145"/>
      <c r="GB11" s="143">
        <f t="shared" si="87"/>
        <v>0</v>
      </c>
      <c r="GC11" s="163"/>
      <c r="GD11" s="163">
        <f t="shared" si="165"/>
        <v>0</v>
      </c>
      <c r="GE11" s="163"/>
      <c r="GF11" s="163"/>
      <c r="GG11" s="145"/>
      <c r="GH11" s="155">
        <f>GI11+GJ11</f>
        <v>38807</v>
      </c>
      <c r="GI11" s="155">
        <f>FQ11+FW11+GC11</f>
        <v>29791</v>
      </c>
      <c r="GJ11" s="155">
        <f>GK11+GL11</f>
        <v>9016</v>
      </c>
      <c r="GK11" s="155">
        <f t="shared" si="91"/>
        <v>3513</v>
      </c>
      <c r="GL11" s="155">
        <f t="shared" si="91"/>
        <v>5503</v>
      </c>
      <c r="GM11" s="155">
        <f t="shared" si="9"/>
        <v>0</v>
      </c>
      <c r="GN11" s="143">
        <f t="shared" si="151"/>
        <v>0</v>
      </c>
      <c r="GO11" s="163"/>
      <c r="GP11" s="163">
        <f t="shared" si="166"/>
        <v>0</v>
      </c>
      <c r="GQ11" s="163"/>
      <c r="GR11" s="163"/>
      <c r="GS11" s="145"/>
      <c r="GT11" s="143">
        <f t="shared" si="167"/>
        <v>0</v>
      </c>
      <c r="GU11" s="163"/>
      <c r="GV11" s="163">
        <f t="shared" si="168"/>
        <v>0</v>
      </c>
      <c r="GW11" s="163"/>
      <c r="GX11" s="163"/>
      <c r="GY11" s="145"/>
      <c r="GZ11" s="143">
        <f t="shared" si="152"/>
        <v>38807</v>
      </c>
      <c r="HA11" s="155">
        <f t="shared" si="93"/>
        <v>29791</v>
      </c>
      <c r="HB11" s="155">
        <f t="shared" si="94"/>
        <v>9016</v>
      </c>
      <c r="HC11" s="155">
        <f>GK11+GQ11+GW11</f>
        <v>3513</v>
      </c>
      <c r="HD11" s="155">
        <f>GL11+GR11+GX11</f>
        <v>5503</v>
      </c>
      <c r="HE11" s="155">
        <f t="shared" si="10"/>
        <v>0</v>
      </c>
      <c r="HF11" s="143">
        <f t="shared" si="95"/>
        <v>0</v>
      </c>
      <c r="HG11" s="159"/>
      <c r="HH11" s="159">
        <f>HI11+HJ11</f>
        <v>0</v>
      </c>
      <c r="HI11" s="159"/>
      <c r="HJ11" s="159"/>
      <c r="HK11" s="160"/>
      <c r="HL11" s="143">
        <f t="shared" si="97"/>
        <v>0</v>
      </c>
      <c r="HM11" s="144"/>
      <c r="HN11" s="144">
        <f>HO11+HP11</f>
        <v>0</v>
      </c>
      <c r="HO11" s="161"/>
      <c r="HP11" s="161"/>
      <c r="HQ11" s="145"/>
      <c r="HR11" s="143">
        <f t="shared" si="99"/>
        <v>0</v>
      </c>
      <c r="HS11" s="144"/>
      <c r="HT11" s="144">
        <f>HU11+HV11</f>
        <v>0</v>
      </c>
      <c r="HU11" s="161"/>
      <c r="HV11" s="161"/>
      <c r="HW11" s="145"/>
      <c r="HX11" s="143">
        <f t="shared" si="101"/>
        <v>0</v>
      </c>
      <c r="HY11" s="144"/>
      <c r="HZ11" s="144">
        <f>IA11+IB11</f>
        <v>0</v>
      </c>
      <c r="IA11" s="161"/>
      <c r="IB11" s="161"/>
      <c r="IC11" s="145"/>
      <c r="ID11" s="143">
        <f t="shared" si="103"/>
        <v>38807</v>
      </c>
      <c r="IE11" s="144">
        <f t="shared" si="104"/>
        <v>29791</v>
      </c>
      <c r="IF11" s="144">
        <f t="shared" si="105"/>
        <v>9016</v>
      </c>
      <c r="IG11" s="144">
        <f t="shared" si="11"/>
        <v>3513</v>
      </c>
      <c r="IH11" s="144">
        <f t="shared" si="11"/>
        <v>5503</v>
      </c>
      <c r="II11" s="144">
        <f t="shared" si="11"/>
        <v>0</v>
      </c>
      <c r="IJ11" s="143">
        <f t="shared" si="153"/>
        <v>0</v>
      </c>
      <c r="IK11" s="163"/>
      <c r="IL11" s="163">
        <f t="shared" si="169"/>
        <v>0</v>
      </c>
      <c r="IM11" s="163"/>
      <c r="IN11" s="163"/>
      <c r="IO11" s="145"/>
      <c r="IP11" s="143">
        <f t="shared" si="170"/>
        <v>0</v>
      </c>
      <c r="IQ11" s="163"/>
      <c r="IR11" s="163">
        <f t="shared" si="154"/>
        <v>0</v>
      </c>
      <c r="IS11" s="163"/>
      <c r="IT11" s="163"/>
      <c r="IU11" s="145"/>
      <c r="IV11" s="143">
        <f t="shared" si="106"/>
        <v>38807</v>
      </c>
      <c r="IW11" s="144">
        <f>IE11+IK11+IQ11</f>
        <v>29791</v>
      </c>
      <c r="IX11" s="144">
        <f>IY11+IZ11</f>
        <v>9016</v>
      </c>
      <c r="IY11" s="144">
        <f t="shared" si="109"/>
        <v>3513</v>
      </c>
      <c r="IZ11" s="144">
        <f t="shared" si="109"/>
        <v>5503</v>
      </c>
      <c r="JA11" s="144">
        <f t="shared" si="109"/>
        <v>0</v>
      </c>
      <c r="JB11" s="254">
        <f t="shared" ref="JB11:JB14" si="189">JC11+JD11</f>
        <v>0</v>
      </c>
      <c r="JC11" s="163"/>
      <c r="JD11" s="163">
        <v>0</v>
      </c>
      <c r="JE11" s="163"/>
      <c r="JF11" s="163"/>
      <c r="JG11" s="151"/>
      <c r="JH11" s="252">
        <f t="shared" si="171"/>
        <v>0</v>
      </c>
      <c r="JI11" s="163"/>
      <c r="JJ11" s="163">
        <v>0</v>
      </c>
      <c r="JK11" s="163"/>
      <c r="JL11" s="163"/>
      <c r="JM11" s="145"/>
      <c r="JN11" s="143">
        <f t="shared" si="110"/>
        <v>38807</v>
      </c>
      <c r="JO11" s="144">
        <f t="shared" si="111"/>
        <v>29791</v>
      </c>
      <c r="JP11" s="144">
        <f t="shared" si="112"/>
        <v>9016</v>
      </c>
      <c r="JQ11" s="144">
        <f t="shared" si="113"/>
        <v>3513</v>
      </c>
      <c r="JR11" s="144">
        <f t="shared" si="113"/>
        <v>5503</v>
      </c>
      <c r="JS11" s="144">
        <f t="shared" si="113"/>
        <v>0</v>
      </c>
      <c r="JT11" s="143">
        <f>JU11+JV11</f>
        <v>0</v>
      </c>
      <c r="JU11" s="235"/>
      <c r="JV11" s="144">
        <f>JW11+JX11</f>
        <v>0</v>
      </c>
      <c r="JW11" s="159"/>
      <c r="JX11" s="161"/>
      <c r="JY11" s="145"/>
      <c r="JZ11" s="143">
        <f t="shared" si="115"/>
        <v>38807</v>
      </c>
      <c r="KA11" s="144">
        <f>JO11+JU11</f>
        <v>29791</v>
      </c>
      <c r="KB11" s="144">
        <f t="shared" si="116"/>
        <v>9016</v>
      </c>
      <c r="KC11" s="144">
        <f t="shared" si="156"/>
        <v>3513</v>
      </c>
      <c r="KD11" s="144">
        <f t="shared" si="13"/>
        <v>5503</v>
      </c>
      <c r="KE11" s="144">
        <f t="shared" si="13"/>
        <v>0</v>
      </c>
      <c r="KF11" s="254">
        <f t="shared" si="117"/>
        <v>0</v>
      </c>
      <c r="KG11" s="163"/>
      <c r="KH11" s="163"/>
      <c r="KI11" s="163"/>
      <c r="KJ11" s="163"/>
      <c r="KK11" s="151"/>
      <c r="KL11" s="288">
        <f t="shared" si="172"/>
        <v>-6000</v>
      </c>
      <c r="KM11" s="289">
        <v>-6000</v>
      </c>
      <c r="KN11" s="163">
        <v>0</v>
      </c>
      <c r="KO11" s="289"/>
      <c r="KP11" s="289"/>
      <c r="KQ11" s="290"/>
      <c r="KR11" s="155">
        <f>KS11+KT11</f>
        <v>32807</v>
      </c>
      <c r="KS11" s="284">
        <f t="shared" si="119"/>
        <v>23791</v>
      </c>
      <c r="KT11" s="284">
        <f t="shared" si="120"/>
        <v>9016</v>
      </c>
      <c r="KU11" s="284">
        <f>KC11+KI11+KO11</f>
        <v>3513</v>
      </c>
      <c r="KV11" s="284">
        <f t="shared" si="14"/>
        <v>5503</v>
      </c>
      <c r="KW11" s="155">
        <f t="shared" si="14"/>
        <v>0</v>
      </c>
      <c r="KX11" s="254">
        <f t="shared" si="173"/>
        <v>0</v>
      </c>
      <c r="KY11" s="163"/>
      <c r="KZ11" s="163"/>
      <c r="LA11" s="163"/>
      <c r="LB11" s="163"/>
      <c r="LC11" s="151"/>
      <c r="LD11" s="288">
        <f t="shared" si="174"/>
        <v>0</v>
      </c>
      <c r="LE11" s="291"/>
      <c r="LF11" s="291">
        <f t="shared" si="15"/>
        <v>0</v>
      </c>
      <c r="LG11" s="291"/>
      <c r="LH11" s="291"/>
      <c r="LI11" s="292"/>
      <c r="LJ11" s="155">
        <f>LK11+LL11</f>
        <v>32807</v>
      </c>
      <c r="LK11" s="284">
        <f t="shared" si="125"/>
        <v>23791</v>
      </c>
      <c r="LL11" s="284">
        <f t="shared" si="126"/>
        <v>9016</v>
      </c>
      <c r="LM11" s="284">
        <f>KU11+LA11+LG11</f>
        <v>3513</v>
      </c>
      <c r="LN11" s="284">
        <f t="shared" si="16"/>
        <v>5503</v>
      </c>
      <c r="LO11" s="155">
        <f t="shared" si="16"/>
        <v>0</v>
      </c>
      <c r="LP11" s="143">
        <f>LQ11+LR11</f>
        <v>0</v>
      </c>
      <c r="LQ11" s="293"/>
      <c r="LR11" s="144">
        <f>LS11+LT11</f>
        <v>0</v>
      </c>
      <c r="LS11" s="159"/>
      <c r="LT11" s="161"/>
      <c r="LU11" s="145"/>
      <c r="LV11" s="285">
        <f t="shared" si="128"/>
        <v>32807</v>
      </c>
      <c r="LW11" s="285">
        <f t="shared" si="129"/>
        <v>23791</v>
      </c>
      <c r="LX11" s="285">
        <f t="shared" si="130"/>
        <v>9016</v>
      </c>
      <c r="LY11" s="285">
        <f t="shared" si="175"/>
        <v>3513</v>
      </c>
      <c r="LZ11" s="285">
        <f t="shared" si="18"/>
        <v>5503</v>
      </c>
      <c r="MA11" s="285">
        <f t="shared" si="18"/>
        <v>0</v>
      </c>
      <c r="MB11" s="254">
        <f t="shared" si="176"/>
        <v>0</v>
      </c>
      <c r="MC11" s="163"/>
      <c r="MD11" s="163">
        <f t="shared" si="177"/>
        <v>0</v>
      </c>
      <c r="ME11" s="163"/>
      <c r="MF11" s="163"/>
      <c r="MG11" s="151"/>
      <c r="MH11" s="288">
        <f t="shared" si="178"/>
        <v>0</v>
      </c>
      <c r="MI11" s="291"/>
      <c r="MJ11" s="291">
        <f t="shared" si="19"/>
        <v>0</v>
      </c>
      <c r="MK11" s="291"/>
      <c r="ML11" s="291"/>
      <c r="MM11" s="292"/>
      <c r="MN11" s="683">
        <f>MO11+MP11</f>
        <v>32807</v>
      </c>
      <c r="MO11" s="284">
        <f t="shared" si="179"/>
        <v>23791</v>
      </c>
      <c r="MP11" s="284">
        <f t="shared" si="180"/>
        <v>9016</v>
      </c>
      <c r="MQ11" s="284">
        <f t="shared" si="158"/>
        <v>3513</v>
      </c>
      <c r="MR11" s="284">
        <f t="shared" si="158"/>
        <v>5503</v>
      </c>
      <c r="MS11" s="683">
        <f t="shared" si="20"/>
        <v>0</v>
      </c>
      <c r="MT11" s="155">
        <f t="shared" si="181"/>
        <v>0</v>
      </c>
      <c r="MU11" s="284"/>
      <c r="MV11" s="284">
        <f t="shared" si="133"/>
        <v>0</v>
      </c>
      <c r="MW11" s="678"/>
      <c r="MX11" s="678"/>
      <c r="MY11" s="678"/>
      <c r="MZ11" s="155">
        <f t="shared" si="134"/>
        <v>32807</v>
      </c>
      <c r="NA11" s="284">
        <f t="shared" si="135"/>
        <v>23791</v>
      </c>
      <c r="NB11" s="284">
        <f t="shared" si="182"/>
        <v>9016</v>
      </c>
      <c r="NC11" s="284">
        <f t="shared" si="136"/>
        <v>3513</v>
      </c>
      <c r="ND11" s="284">
        <f t="shared" si="137"/>
        <v>5503</v>
      </c>
      <c r="NE11" s="155">
        <f t="shared" si="21"/>
        <v>0</v>
      </c>
      <c r="NF11" s="254">
        <f t="shared" si="183"/>
        <v>0</v>
      </c>
      <c r="NG11" s="163"/>
      <c r="NH11" s="163">
        <f t="shared" si="184"/>
        <v>0</v>
      </c>
      <c r="NI11" s="163"/>
      <c r="NJ11" s="163"/>
      <c r="NK11" s="151"/>
      <c r="NL11" s="288">
        <f t="shared" si="185"/>
        <v>0</v>
      </c>
      <c r="NM11" s="291"/>
      <c r="NN11" s="291">
        <f t="shared" si="22"/>
        <v>0</v>
      </c>
      <c r="NO11" s="291"/>
      <c r="NP11" s="291"/>
      <c r="NQ11" s="292"/>
      <c r="NR11" s="285">
        <f t="shared" si="186"/>
        <v>32807</v>
      </c>
      <c r="NS11" s="285">
        <f t="shared" si="139"/>
        <v>23791</v>
      </c>
      <c r="NT11" s="285">
        <f t="shared" si="159"/>
        <v>9016</v>
      </c>
      <c r="NU11" s="285">
        <f t="shared" si="140"/>
        <v>3513</v>
      </c>
      <c r="NV11" s="285">
        <f t="shared" si="141"/>
        <v>5503</v>
      </c>
      <c r="NW11" s="285">
        <f t="shared" si="142"/>
        <v>0</v>
      </c>
    </row>
    <row r="12" spans="1:387" ht="15" x14ac:dyDescent="0.2">
      <c r="A12" s="947"/>
      <c r="B12" s="949"/>
      <c r="C12" s="166" t="s">
        <v>319</v>
      </c>
      <c r="D12" s="167">
        <f t="shared" si="24"/>
        <v>155430</v>
      </c>
      <c r="E12" s="144">
        <f>'[7]план гз 2020 для сметы'!L51</f>
        <v>124344</v>
      </c>
      <c r="F12" s="144">
        <f t="shared" si="0"/>
        <v>31086.000000000004</v>
      </c>
      <c r="G12" s="144">
        <f>'[7]план гз 2020 для сметы'!N51</f>
        <v>15543.000000000002</v>
      </c>
      <c r="H12" s="144">
        <f>'[7]план гз 2020 для сметы'!O51</f>
        <v>15543.000000000002</v>
      </c>
      <c r="I12" s="145"/>
      <c r="J12" s="143">
        <f t="shared" si="1"/>
        <v>0</v>
      </c>
      <c r="K12" s="144"/>
      <c r="L12" s="159">
        <f t="shared" si="187"/>
        <v>0</v>
      </c>
      <c r="M12" s="159"/>
      <c r="N12" s="159"/>
      <c r="O12" s="145"/>
      <c r="P12" s="143">
        <f t="shared" si="160"/>
        <v>155430</v>
      </c>
      <c r="Q12" s="144">
        <f t="shared" si="25"/>
        <v>124344</v>
      </c>
      <c r="R12" s="144">
        <f t="shared" si="2"/>
        <v>31086.000000000004</v>
      </c>
      <c r="S12" s="144">
        <f t="shared" si="26"/>
        <v>15543.000000000002</v>
      </c>
      <c r="T12" s="144">
        <f t="shared" si="3"/>
        <v>15543.000000000002</v>
      </c>
      <c r="U12" s="145"/>
      <c r="V12" s="143">
        <f t="shared" si="27"/>
        <v>0</v>
      </c>
      <c r="W12" s="144"/>
      <c r="X12" s="144">
        <f t="shared" si="28"/>
        <v>0</v>
      </c>
      <c r="Y12" s="144"/>
      <c r="Z12" s="144"/>
      <c r="AA12" s="145"/>
      <c r="AB12" s="146">
        <f t="shared" si="29"/>
        <v>155430</v>
      </c>
      <c r="AC12" s="147">
        <f t="shared" si="30"/>
        <v>124344</v>
      </c>
      <c r="AD12" s="147">
        <f t="shared" si="31"/>
        <v>31086.000000000004</v>
      </c>
      <c r="AE12" s="147">
        <f t="shared" si="4"/>
        <v>15543.000000000002</v>
      </c>
      <c r="AF12" s="147">
        <f t="shared" si="4"/>
        <v>15543.000000000002</v>
      </c>
      <c r="AG12" s="145"/>
      <c r="AH12" s="146">
        <f t="shared" si="32"/>
        <v>0</v>
      </c>
      <c r="AI12" s="148"/>
      <c r="AJ12" s="148"/>
      <c r="AK12" s="148"/>
      <c r="AL12" s="148"/>
      <c r="AM12" s="149"/>
      <c r="AN12" s="146">
        <f t="shared" si="33"/>
        <v>155430</v>
      </c>
      <c r="AO12" s="144">
        <f t="shared" si="34"/>
        <v>124344</v>
      </c>
      <c r="AP12" s="144">
        <f t="shared" si="35"/>
        <v>31086.000000000004</v>
      </c>
      <c r="AQ12" s="144">
        <f t="shared" si="36"/>
        <v>15543.000000000002</v>
      </c>
      <c r="AR12" s="144">
        <f t="shared" si="36"/>
        <v>15543.000000000002</v>
      </c>
      <c r="AS12" s="145"/>
      <c r="AT12" s="150">
        <f t="shared" si="143"/>
        <v>0</v>
      </c>
      <c r="AU12" s="144"/>
      <c r="AV12" s="144">
        <f t="shared" si="144"/>
        <v>0</v>
      </c>
      <c r="AW12" s="144"/>
      <c r="AX12" s="144"/>
      <c r="AY12" s="145"/>
      <c r="AZ12" s="146">
        <f t="shared" si="37"/>
        <v>155430</v>
      </c>
      <c r="BA12" s="144">
        <f t="shared" si="38"/>
        <v>124344</v>
      </c>
      <c r="BB12" s="144">
        <f t="shared" si="38"/>
        <v>31086.000000000004</v>
      </c>
      <c r="BC12" s="144">
        <f t="shared" si="38"/>
        <v>15543.000000000002</v>
      </c>
      <c r="BD12" s="144">
        <f t="shared" si="38"/>
        <v>15543.000000000002</v>
      </c>
      <c r="BE12" s="151"/>
      <c r="BF12" s="152">
        <f t="shared" si="39"/>
        <v>0</v>
      </c>
      <c r="BG12" s="153"/>
      <c r="BH12" s="153"/>
      <c r="BI12" s="153"/>
      <c r="BJ12" s="153"/>
      <c r="BK12" s="154"/>
      <c r="BL12" s="143">
        <f t="shared" si="41"/>
        <v>155430</v>
      </c>
      <c r="BM12" s="144">
        <f t="shared" si="42"/>
        <v>124344</v>
      </c>
      <c r="BN12" s="144">
        <f t="shared" si="43"/>
        <v>31086.000000000004</v>
      </c>
      <c r="BO12" s="144">
        <f t="shared" si="145"/>
        <v>15543.000000000002</v>
      </c>
      <c r="BP12" s="144">
        <f t="shared" si="44"/>
        <v>15543.000000000002</v>
      </c>
      <c r="BQ12" s="145"/>
      <c r="BR12" s="143">
        <f t="shared" si="45"/>
        <v>0</v>
      </c>
      <c r="BS12" s="144"/>
      <c r="BT12" s="144">
        <f t="shared" ref="BT12:BT17" si="190">BU12+BV12</f>
        <v>0</v>
      </c>
      <c r="BU12" s="144"/>
      <c r="BV12" s="144"/>
      <c r="BW12" s="145"/>
      <c r="BX12" s="143">
        <f t="shared" si="47"/>
        <v>155430</v>
      </c>
      <c r="BY12" s="144">
        <f t="shared" si="48"/>
        <v>124344</v>
      </c>
      <c r="BZ12" s="144">
        <f t="shared" ref="BZ12:BZ17" si="191">CA12+CB12</f>
        <v>31086.000000000004</v>
      </c>
      <c r="CA12" s="144">
        <f t="shared" si="50"/>
        <v>15543.000000000002</v>
      </c>
      <c r="CB12" s="144">
        <f t="shared" si="50"/>
        <v>15543.000000000002</v>
      </c>
      <c r="CC12" s="145"/>
      <c r="CD12" s="143">
        <f t="shared" si="51"/>
        <v>0</v>
      </c>
      <c r="CE12" s="144"/>
      <c r="CF12" s="144">
        <f t="shared" ref="CF12:CF17" si="192">CG12+CH12</f>
        <v>0</v>
      </c>
      <c r="CG12" s="144"/>
      <c r="CH12" s="144"/>
      <c r="CI12" s="145"/>
      <c r="CJ12" s="143">
        <f t="shared" si="53"/>
        <v>155430</v>
      </c>
      <c r="CK12" s="144">
        <f t="shared" si="54"/>
        <v>124344</v>
      </c>
      <c r="CL12" s="144">
        <f t="shared" ref="CL12:CL17" si="193">CM12+CN12</f>
        <v>31086.000000000004</v>
      </c>
      <c r="CM12" s="144">
        <f t="shared" si="56"/>
        <v>15543.000000000002</v>
      </c>
      <c r="CN12" s="144">
        <f t="shared" si="56"/>
        <v>15543.000000000002</v>
      </c>
      <c r="CO12" s="145"/>
      <c r="CP12" s="143">
        <f t="shared" si="57"/>
        <v>0</v>
      </c>
      <c r="CQ12" s="144"/>
      <c r="CR12" s="144">
        <f t="shared" ref="CR12:CR17" si="194">CS12+CT12</f>
        <v>0</v>
      </c>
      <c r="CS12" s="144"/>
      <c r="CT12" s="144"/>
      <c r="CU12" s="145"/>
      <c r="CV12" s="143">
        <f t="shared" si="59"/>
        <v>155430</v>
      </c>
      <c r="CW12" s="144">
        <f t="shared" si="60"/>
        <v>124344</v>
      </c>
      <c r="CX12" s="144">
        <f t="shared" si="61"/>
        <v>31086.000000000004</v>
      </c>
      <c r="CY12" s="144">
        <f t="shared" si="146"/>
        <v>15543.000000000002</v>
      </c>
      <c r="CZ12" s="144">
        <f t="shared" si="62"/>
        <v>15543.000000000002</v>
      </c>
      <c r="DA12" s="145"/>
      <c r="DB12" s="143">
        <f t="shared" si="63"/>
        <v>0</v>
      </c>
      <c r="DC12" s="144"/>
      <c r="DD12" s="144"/>
      <c r="DE12" s="144"/>
      <c r="DF12" s="144"/>
      <c r="DG12" s="145"/>
      <c r="DH12" s="143">
        <f t="shared" si="64"/>
        <v>155430</v>
      </c>
      <c r="DI12" s="144">
        <f t="shared" si="65"/>
        <v>124344</v>
      </c>
      <c r="DJ12" s="144">
        <f t="shared" si="66"/>
        <v>31086.000000000004</v>
      </c>
      <c r="DK12" s="144">
        <f t="shared" si="67"/>
        <v>15543.000000000002</v>
      </c>
      <c r="DL12" s="144">
        <f t="shared" si="67"/>
        <v>15543.000000000002</v>
      </c>
      <c r="DM12" s="145"/>
      <c r="DN12" s="143">
        <f t="shared" si="68"/>
        <v>0</v>
      </c>
      <c r="DO12" s="144"/>
      <c r="DP12" s="144">
        <f t="shared" si="69"/>
        <v>0</v>
      </c>
      <c r="DQ12" s="144"/>
      <c r="DR12" s="144"/>
      <c r="DS12" s="145"/>
      <c r="DT12" s="143">
        <f t="shared" si="70"/>
        <v>155430</v>
      </c>
      <c r="DU12" s="144">
        <f>DI12+DO12</f>
        <v>124344</v>
      </c>
      <c r="DV12" s="144">
        <f t="shared" si="162"/>
        <v>31086.000000000004</v>
      </c>
      <c r="DW12" s="144">
        <f t="shared" si="147"/>
        <v>15543.000000000002</v>
      </c>
      <c r="DX12" s="144">
        <f t="shared" si="5"/>
        <v>15543.000000000002</v>
      </c>
      <c r="DY12" s="144">
        <f t="shared" si="5"/>
        <v>0</v>
      </c>
      <c r="DZ12" s="143">
        <f t="shared" si="148"/>
        <v>0</v>
      </c>
      <c r="EA12" s="145"/>
      <c r="EB12" s="145">
        <f t="shared" si="71"/>
        <v>0</v>
      </c>
      <c r="EC12" s="145"/>
      <c r="ED12" s="145"/>
      <c r="EE12" s="145"/>
      <c r="EF12" s="143">
        <f t="shared" si="72"/>
        <v>155430</v>
      </c>
      <c r="EG12" s="144">
        <f t="shared" si="73"/>
        <v>124344</v>
      </c>
      <c r="EH12" s="144">
        <f t="shared" si="149"/>
        <v>31086.000000000004</v>
      </c>
      <c r="EI12" s="144">
        <f t="shared" si="6"/>
        <v>15543.000000000002</v>
      </c>
      <c r="EJ12" s="144">
        <f t="shared" si="6"/>
        <v>15543.000000000002</v>
      </c>
      <c r="EK12" s="145"/>
      <c r="EL12" s="143">
        <f t="shared" si="74"/>
        <v>0</v>
      </c>
      <c r="EM12" s="144"/>
      <c r="EN12" s="144">
        <f t="shared" si="163"/>
        <v>0</v>
      </c>
      <c r="EO12" s="144"/>
      <c r="EP12" s="144"/>
      <c r="EQ12" s="145"/>
      <c r="ER12" s="143">
        <f t="shared" si="75"/>
        <v>0</v>
      </c>
      <c r="ES12" s="144"/>
      <c r="ET12" s="144"/>
      <c r="EU12" s="144"/>
      <c r="EV12" s="144"/>
      <c r="EW12" s="145"/>
      <c r="EX12" s="155">
        <f t="shared" si="76"/>
        <v>155430</v>
      </c>
      <c r="EY12" s="155">
        <f t="shared" si="77"/>
        <v>124344</v>
      </c>
      <c r="EZ12" s="155">
        <f t="shared" si="78"/>
        <v>31086.000000000004</v>
      </c>
      <c r="FA12" s="155">
        <f t="shared" si="79"/>
        <v>15543.000000000002</v>
      </c>
      <c r="FB12" s="155">
        <f t="shared" si="7"/>
        <v>15543.000000000002</v>
      </c>
      <c r="FC12" s="155">
        <f t="shared" si="7"/>
        <v>0</v>
      </c>
      <c r="FD12" s="143">
        <f t="shared" si="80"/>
        <v>0</v>
      </c>
      <c r="FE12" s="144"/>
      <c r="FF12" s="144"/>
      <c r="FG12" s="144"/>
      <c r="FH12" s="144"/>
      <c r="FI12" s="145"/>
      <c r="FJ12" s="143">
        <f t="shared" si="81"/>
        <v>0</v>
      </c>
      <c r="FK12" s="156"/>
      <c r="FL12" s="156">
        <f t="shared" si="82"/>
        <v>0</v>
      </c>
      <c r="FM12" s="156"/>
      <c r="FN12" s="156"/>
      <c r="FO12" s="157"/>
      <c r="FP12" s="155">
        <f t="shared" si="83"/>
        <v>155430</v>
      </c>
      <c r="FQ12" s="155">
        <f t="shared" si="84"/>
        <v>124344</v>
      </c>
      <c r="FR12" s="155">
        <f t="shared" si="85"/>
        <v>31086.000000000004</v>
      </c>
      <c r="FS12" s="155">
        <f t="shared" si="86"/>
        <v>15543.000000000002</v>
      </c>
      <c r="FT12" s="155">
        <f t="shared" si="86"/>
        <v>15543.000000000002</v>
      </c>
      <c r="FU12" s="155">
        <f t="shared" si="8"/>
        <v>0</v>
      </c>
      <c r="FV12" s="143">
        <f t="shared" si="150"/>
        <v>0</v>
      </c>
      <c r="FW12" s="163"/>
      <c r="FX12" s="163">
        <f t="shared" si="164"/>
        <v>0</v>
      </c>
      <c r="FY12" s="163"/>
      <c r="FZ12" s="163"/>
      <c r="GA12" s="145"/>
      <c r="GB12" s="143">
        <f t="shared" si="87"/>
        <v>0</v>
      </c>
      <c r="GC12" s="163"/>
      <c r="GD12" s="163">
        <f t="shared" si="165"/>
        <v>0</v>
      </c>
      <c r="GE12" s="163"/>
      <c r="GF12" s="163"/>
      <c r="GG12" s="145"/>
      <c r="GH12" s="155">
        <f t="shared" si="88"/>
        <v>155430</v>
      </c>
      <c r="GI12" s="155">
        <f t="shared" si="89"/>
        <v>124344</v>
      </c>
      <c r="GJ12" s="155">
        <f t="shared" si="90"/>
        <v>31086.000000000004</v>
      </c>
      <c r="GK12" s="155">
        <f t="shared" si="91"/>
        <v>15543.000000000002</v>
      </c>
      <c r="GL12" s="155">
        <f t="shared" si="91"/>
        <v>15543.000000000002</v>
      </c>
      <c r="GM12" s="155">
        <f t="shared" si="9"/>
        <v>0</v>
      </c>
      <c r="GN12" s="143">
        <f t="shared" si="151"/>
        <v>0</v>
      </c>
      <c r="GO12" s="163"/>
      <c r="GP12" s="163">
        <f t="shared" si="166"/>
        <v>0</v>
      </c>
      <c r="GQ12" s="163"/>
      <c r="GR12" s="163"/>
      <c r="GS12" s="145"/>
      <c r="GT12" s="143">
        <f t="shared" si="167"/>
        <v>0</v>
      </c>
      <c r="GU12" s="163"/>
      <c r="GV12" s="163">
        <f t="shared" si="168"/>
        <v>0</v>
      </c>
      <c r="GW12" s="163"/>
      <c r="GX12" s="163"/>
      <c r="GY12" s="145"/>
      <c r="GZ12" s="143">
        <f t="shared" si="152"/>
        <v>155430</v>
      </c>
      <c r="HA12" s="155">
        <f t="shared" si="93"/>
        <v>124344</v>
      </c>
      <c r="HB12" s="155">
        <f t="shared" si="94"/>
        <v>31086.000000000004</v>
      </c>
      <c r="HC12" s="155">
        <f t="shared" si="10"/>
        <v>15543.000000000002</v>
      </c>
      <c r="HD12" s="155">
        <f t="shared" si="10"/>
        <v>15543.000000000002</v>
      </c>
      <c r="HE12" s="155">
        <f t="shared" si="10"/>
        <v>0</v>
      </c>
      <c r="HF12" s="143">
        <f t="shared" si="95"/>
        <v>0</v>
      </c>
      <c r="HG12" s="159"/>
      <c r="HH12" s="159">
        <f t="shared" ref="HH12:HH16" si="195">HI12+HJ12</f>
        <v>0</v>
      </c>
      <c r="HI12" s="159"/>
      <c r="HJ12" s="159"/>
      <c r="HK12" s="160"/>
      <c r="HL12" s="143">
        <f t="shared" si="97"/>
        <v>-23788.834395999998</v>
      </c>
      <c r="HM12" s="144">
        <v>-21885.657609999998</v>
      </c>
      <c r="HN12" s="144">
        <f t="shared" ref="HN12:HN16" si="196">HO12+HP12</f>
        <v>-1903.176786</v>
      </c>
      <c r="HO12" s="161">
        <v>-951.588393</v>
      </c>
      <c r="HP12" s="161">
        <v>-951.588393</v>
      </c>
      <c r="HQ12" s="145"/>
      <c r="HR12" s="143">
        <f t="shared" si="99"/>
        <v>0</v>
      </c>
      <c r="HS12" s="144"/>
      <c r="HT12" s="144">
        <f t="shared" ref="HT12:HT16" si="197">HU12+HV12</f>
        <v>0</v>
      </c>
      <c r="HU12" s="161"/>
      <c r="HV12" s="161"/>
      <c r="HW12" s="145"/>
      <c r="HX12" s="143">
        <f t="shared" si="101"/>
        <v>0</v>
      </c>
      <c r="HY12" s="144"/>
      <c r="HZ12" s="144">
        <f t="shared" ref="HZ12:HZ16" si="198">IA12+IB12</f>
        <v>0</v>
      </c>
      <c r="IA12" s="161"/>
      <c r="IB12" s="161"/>
      <c r="IC12" s="145"/>
      <c r="ID12" s="143">
        <f t="shared" si="103"/>
        <v>131641.16560400001</v>
      </c>
      <c r="IE12" s="144">
        <f t="shared" si="104"/>
        <v>102458.34239000001</v>
      </c>
      <c r="IF12" s="144">
        <f t="shared" si="105"/>
        <v>29182.823214000004</v>
      </c>
      <c r="IG12" s="144">
        <f t="shared" si="11"/>
        <v>14591.411607000002</v>
      </c>
      <c r="IH12" s="144">
        <f t="shared" si="11"/>
        <v>14591.411607000002</v>
      </c>
      <c r="II12" s="144">
        <f t="shared" si="11"/>
        <v>0</v>
      </c>
      <c r="IJ12" s="143">
        <f t="shared" si="153"/>
        <v>0</v>
      </c>
      <c r="IK12" s="163"/>
      <c r="IL12" s="163">
        <f t="shared" si="169"/>
        <v>0</v>
      </c>
      <c r="IM12" s="163"/>
      <c r="IN12" s="163"/>
      <c r="IO12" s="145"/>
      <c r="IP12" s="143">
        <f t="shared" si="170"/>
        <v>0</v>
      </c>
      <c r="IQ12" s="163"/>
      <c r="IR12" s="163">
        <f t="shared" si="154"/>
        <v>0</v>
      </c>
      <c r="IS12" s="163"/>
      <c r="IT12" s="163"/>
      <c r="IU12" s="145"/>
      <c r="IV12" s="143">
        <f t="shared" si="106"/>
        <v>131641.16560400001</v>
      </c>
      <c r="IW12" s="144">
        <f t="shared" si="107"/>
        <v>102458.34239000001</v>
      </c>
      <c r="IX12" s="144">
        <f>IY12+IZ12</f>
        <v>29182.823214000004</v>
      </c>
      <c r="IY12" s="144">
        <f t="shared" si="109"/>
        <v>14591.411607000002</v>
      </c>
      <c r="IZ12" s="144">
        <f>IH12+IN12+IT12</f>
        <v>14591.411607000002</v>
      </c>
      <c r="JA12" s="144">
        <f t="shared" si="109"/>
        <v>0</v>
      </c>
      <c r="JB12" s="254">
        <f t="shared" si="189"/>
        <v>0</v>
      </c>
      <c r="JC12" s="163"/>
      <c r="JD12" s="163">
        <v>0</v>
      </c>
      <c r="JE12" s="163"/>
      <c r="JF12" s="163"/>
      <c r="JG12" s="151"/>
      <c r="JH12" s="252">
        <f t="shared" si="171"/>
        <v>0</v>
      </c>
      <c r="JI12" s="163"/>
      <c r="JJ12" s="163">
        <v>0</v>
      </c>
      <c r="JK12" s="163"/>
      <c r="JL12" s="163"/>
      <c r="JM12" s="145"/>
      <c r="JN12" s="143">
        <f t="shared" si="110"/>
        <v>131641.16560400001</v>
      </c>
      <c r="JO12" s="144">
        <f t="shared" si="111"/>
        <v>102458.34239000001</v>
      </c>
      <c r="JP12" s="144">
        <f t="shared" si="112"/>
        <v>29182.823214000004</v>
      </c>
      <c r="JQ12" s="144">
        <f t="shared" si="113"/>
        <v>14591.411607000002</v>
      </c>
      <c r="JR12" s="144">
        <f t="shared" si="113"/>
        <v>14591.411607000002</v>
      </c>
      <c r="JS12" s="144">
        <f t="shared" si="113"/>
        <v>0</v>
      </c>
      <c r="JT12" s="143">
        <f t="shared" si="12"/>
        <v>0</v>
      </c>
      <c r="JU12" s="144"/>
      <c r="JV12" s="144">
        <f>JW12+JX12</f>
        <v>0</v>
      </c>
      <c r="JW12" s="159"/>
      <c r="JX12" s="161"/>
      <c r="JY12" s="145"/>
      <c r="JZ12" s="143">
        <f t="shared" si="115"/>
        <v>131641.16560400001</v>
      </c>
      <c r="KA12" s="144">
        <f t="shared" si="155"/>
        <v>102458.34239000001</v>
      </c>
      <c r="KB12" s="144">
        <f t="shared" si="116"/>
        <v>29182.823214000004</v>
      </c>
      <c r="KC12" s="144">
        <f t="shared" si="156"/>
        <v>14591.411607000002</v>
      </c>
      <c r="KD12" s="144">
        <f t="shared" si="13"/>
        <v>14591.411607000002</v>
      </c>
      <c r="KE12" s="144">
        <f t="shared" si="13"/>
        <v>0</v>
      </c>
      <c r="KF12" s="254">
        <f t="shared" si="117"/>
        <v>0</v>
      </c>
      <c r="KG12" s="163"/>
      <c r="KH12" s="163"/>
      <c r="KI12" s="163"/>
      <c r="KJ12" s="163"/>
      <c r="KK12" s="151"/>
      <c r="KL12" s="288">
        <f t="shared" si="172"/>
        <v>0</v>
      </c>
      <c r="KM12" s="289"/>
      <c r="KN12" s="163">
        <v>0</v>
      </c>
      <c r="KO12" s="289"/>
      <c r="KP12" s="289"/>
      <c r="KQ12" s="290"/>
      <c r="KR12" s="155">
        <f t="shared" si="118"/>
        <v>131641.16560400001</v>
      </c>
      <c r="KS12" s="284">
        <f t="shared" si="119"/>
        <v>102458.34239000001</v>
      </c>
      <c r="KT12" s="284">
        <f t="shared" si="120"/>
        <v>29182.823214000004</v>
      </c>
      <c r="KU12" s="284">
        <f t="shared" si="121"/>
        <v>14591.411607000002</v>
      </c>
      <c r="KV12" s="284">
        <f t="shared" si="14"/>
        <v>14591.411607000002</v>
      </c>
      <c r="KW12" s="155">
        <f t="shared" si="14"/>
        <v>0</v>
      </c>
      <c r="KX12" s="254">
        <f t="shared" si="173"/>
        <v>0</v>
      </c>
      <c r="KY12" s="163"/>
      <c r="KZ12" s="163"/>
      <c r="LA12" s="163"/>
      <c r="LB12" s="163"/>
      <c r="LC12" s="151"/>
      <c r="LD12" s="288">
        <f t="shared" si="174"/>
        <v>0</v>
      </c>
      <c r="LE12" s="291"/>
      <c r="LF12" s="291">
        <f t="shared" si="15"/>
        <v>0</v>
      </c>
      <c r="LG12" s="291"/>
      <c r="LH12" s="291"/>
      <c r="LI12" s="292"/>
      <c r="LJ12" s="155">
        <f t="shared" ref="LJ12:LJ18" si="199">LK12+LL12</f>
        <v>131641.16560400001</v>
      </c>
      <c r="LK12" s="284">
        <f t="shared" si="125"/>
        <v>102458.34239000001</v>
      </c>
      <c r="LL12" s="284">
        <f t="shared" si="126"/>
        <v>29182.823214000004</v>
      </c>
      <c r="LM12" s="284">
        <f t="shared" ref="LM12:LM18" si="200">KU12+LA12+LG12</f>
        <v>14591.411607000002</v>
      </c>
      <c r="LN12" s="284">
        <f t="shared" si="16"/>
        <v>14591.411607000002</v>
      </c>
      <c r="LO12" s="155">
        <f t="shared" si="16"/>
        <v>0</v>
      </c>
      <c r="LP12" s="143">
        <f t="shared" ref="LP12:LP14" si="201">LQ12+LR12</f>
        <v>0</v>
      </c>
      <c r="LQ12" s="144"/>
      <c r="LR12" s="144">
        <f>LS12+LT12</f>
        <v>0</v>
      </c>
      <c r="LS12" s="159"/>
      <c r="LT12" s="161"/>
      <c r="LU12" s="145"/>
      <c r="LV12" s="285">
        <f t="shared" si="128"/>
        <v>131641.16560400001</v>
      </c>
      <c r="LW12" s="285">
        <f t="shared" si="129"/>
        <v>102458.34239000001</v>
      </c>
      <c r="LX12" s="285">
        <f t="shared" si="130"/>
        <v>29182.823214000004</v>
      </c>
      <c r="LY12" s="285">
        <f t="shared" si="175"/>
        <v>14591.411607000002</v>
      </c>
      <c r="LZ12" s="285">
        <f t="shared" si="18"/>
        <v>14591.411607000002</v>
      </c>
      <c r="MA12" s="285">
        <f t="shared" si="18"/>
        <v>0</v>
      </c>
      <c r="MB12" s="254">
        <f t="shared" si="176"/>
        <v>0</v>
      </c>
      <c r="MC12" s="163"/>
      <c r="MD12" s="163">
        <f t="shared" si="177"/>
        <v>0</v>
      </c>
      <c r="ME12" s="163"/>
      <c r="MF12" s="163"/>
      <c r="MG12" s="151"/>
      <c r="MH12" s="288">
        <f t="shared" si="178"/>
        <v>0</v>
      </c>
      <c r="MI12" s="291"/>
      <c r="MJ12" s="291">
        <f t="shared" si="19"/>
        <v>0</v>
      </c>
      <c r="MK12" s="291"/>
      <c r="ML12" s="291"/>
      <c r="MM12" s="292"/>
      <c r="MN12" s="683">
        <f t="shared" ref="MN12:MN18" si="202">MO12+MP12</f>
        <v>131641.16560400001</v>
      </c>
      <c r="MO12" s="284">
        <f t="shared" si="179"/>
        <v>102458.34239000001</v>
      </c>
      <c r="MP12" s="284">
        <f t="shared" si="180"/>
        <v>29182.823214000004</v>
      </c>
      <c r="MQ12" s="284">
        <f t="shared" si="158"/>
        <v>14591.411607000002</v>
      </c>
      <c r="MR12" s="284">
        <f t="shared" si="158"/>
        <v>14591.411607000002</v>
      </c>
      <c r="MS12" s="683">
        <f t="shared" si="20"/>
        <v>0</v>
      </c>
      <c r="MT12" s="155">
        <f t="shared" si="181"/>
        <v>0</v>
      </c>
      <c r="MU12" s="284"/>
      <c r="MV12" s="284">
        <f t="shared" si="133"/>
        <v>0</v>
      </c>
      <c r="MW12" s="678"/>
      <c r="MX12" s="678"/>
      <c r="MY12" s="678"/>
      <c r="MZ12" s="155">
        <f t="shared" si="134"/>
        <v>131641.16560400001</v>
      </c>
      <c r="NA12" s="284">
        <f t="shared" si="135"/>
        <v>102458.34239000001</v>
      </c>
      <c r="NB12" s="284">
        <f t="shared" si="182"/>
        <v>29182.823214000004</v>
      </c>
      <c r="NC12" s="284">
        <f t="shared" si="136"/>
        <v>14591.411607000002</v>
      </c>
      <c r="ND12" s="284">
        <f t="shared" si="137"/>
        <v>14591.411607000002</v>
      </c>
      <c r="NE12" s="155">
        <f t="shared" si="21"/>
        <v>0</v>
      </c>
      <c r="NF12" s="254">
        <f>NG12+NH12</f>
        <v>0</v>
      </c>
      <c r="NG12" s="163"/>
      <c r="NH12" s="163">
        <f>NI12+NJ12</f>
        <v>0</v>
      </c>
      <c r="NI12" s="163"/>
      <c r="NJ12" s="163"/>
      <c r="NK12" s="151"/>
      <c r="NL12" s="288">
        <f t="shared" si="185"/>
        <v>0</v>
      </c>
      <c r="NM12" s="291"/>
      <c r="NN12" s="291">
        <f t="shared" si="22"/>
        <v>0</v>
      </c>
      <c r="NO12" s="291"/>
      <c r="NP12" s="291"/>
      <c r="NQ12" s="292"/>
      <c r="NR12" s="285">
        <f t="shared" si="186"/>
        <v>131641.16560400001</v>
      </c>
      <c r="NS12" s="285">
        <f t="shared" si="139"/>
        <v>102458.34239000001</v>
      </c>
      <c r="NT12" s="285">
        <f t="shared" si="159"/>
        <v>29182.823214000004</v>
      </c>
      <c r="NU12" s="285">
        <f t="shared" si="140"/>
        <v>14591.411607000002</v>
      </c>
      <c r="NV12" s="285">
        <f t="shared" si="141"/>
        <v>14591.411607000002</v>
      </c>
      <c r="NW12" s="285">
        <f t="shared" si="142"/>
        <v>0</v>
      </c>
    </row>
    <row r="13" spans="1:387" ht="15" x14ac:dyDescent="0.2">
      <c r="A13" s="948"/>
      <c r="B13" s="949"/>
      <c r="C13" s="166" t="s">
        <v>320</v>
      </c>
      <c r="D13" s="167">
        <f t="shared" si="24"/>
        <v>95620</v>
      </c>
      <c r="E13" s="144">
        <f>'[7]план гз 2020 для сметы'!L52</f>
        <v>88100</v>
      </c>
      <c r="F13" s="144">
        <f t="shared" si="0"/>
        <v>7520</v>
      </c>
      <c r="G13" s="144">
        <f>'[7]план гз 2020 для сметы'!N52</f>
        <v>0</v>
      </c>
      <c r="H13" s="144">
        <f>'[7]план гз 2020 для сметы'!O52</f>
        <v>7520</v>
      </c>
      <c r="I13" s="145"/>
      <c r="J13" s="143">
        <f t="shared" si="1"/>
        <v>0</v>
      </c>
      <c r="K13" s="144"/>
      <c r="L13" s="159">
        <f t="shared" si="187"/>
        <v>0</v>
      </c>
      <c r="M13" s="159"/>
      <c r="N13" s="159"/>
      <c r="O13" s="145"/>
      <c r="P13" s="143">
        <f t="shared" si="160"/>
        <v>95620</v>
      </c>
      <c r="Q13" s="144">
        <f t="shared" si="25"/>
        <v>88100</v>
      </c>
      <c r="R13" s="144">
        <f t="shared" si="2"/>
        <v>7520</v>
      </c>
      <c r="S13" s="144">
        <f t="shared" si="26"/>
        <v>0</v>
      </c>
      <c r="T13" s="144">
        <f t="shared" si="3"/>
        <v>7520</v>
      </c>
      <c r="U13" s="145"/>
      <c r="V13" s="143">
        <f t="shared" si="27"/>
        <v>0</v>
      </c>
      <c r="W13" s="144"/>
      <c r="X13" s="144">
        <f t="shared" si="28"/>
        <v>0</v>
      </c>
      <c r="Y13" s="144"/>
      <c r="Z13" s="144"/>
      <c r="AA13" s="145"/>
      <c r="AB13" s="146">
        <f t="shared" si="29"/>
        <v>95620</v>
      </c>
      <c r="AC13" s="147">
        <f t="shared" si="30"/>
        <v>88100</v>
      </c>
      <c r="AD13" s="147">
        <f t="shared" si="31"/>
        <v>7520</v>
      </c>
      <c r="AE13" s="147">
        <f t="shared" si="4"/>
        <v>0</v>
      </c>
      <c r="AF13" s="147">
        <f t="shared" si="4"/>
        <v>7520</v>
      </c>
      <c r="AG13" s="145"/>
      <c r="AH13" s="146">
        <f t="shared" si="32"/>
        <v>0</v>
      </c>
      <c r="AI13" s="148"/>
      <c r="AJ13" s="148"/>
      <c r="AK13" s="148"/>
      <c r="AL13" s="148"/>
      <c r="AM13" s="149"/>
      <c r="AN13" s="146">
        <f t="shared" si="33"/>
        <v>95620</v>
      </c>
      <c r="AO13" s="144">
        <f t="shared" si="34"/>
        <v>88100</v>
      </c>
      <c r="AP13" s="144">
        <f t="shared" si="35"/>
        <v>7520</v>
      </c>
      <c r="AQ13" s="144">
        <f t="shared" si="36"/>
        <v>0</v>
      </c>
      <c r="AR13" s="144">
        <f t="shared" si="36"/>
        <v>7520</v>
      </c>
      <c r="AS13" s="145"/>
      <c r="AT13" s="150">
        <f t="shared" si="143"/>
        <v>0</v>
      </c>
      <c r="AU13" s="144"/>
      <c r="AV13" s="144">
        <f t="shared" si="144"/>
        <v>0</v>
      </c>
      <c r="AW13" s="144"/>
      <c r="AX13" s="144"/>
      <c r="AY13" s="145"/>
      <c r="AZ13" s="146">
        <f t="shared" si="37"/>
        <v>95620</v>
      </c>
      <c r="BA13" s="144">
        <f t="shared" si="38"/>
        <v>88100</v>
      </c>
      <c r="BB13" s="144">
        <f t="shared" si="38"/>
        <v>7520</v>
      </c>
      <c r="BC13" s="144">
        <f t="shared" si="38"/>
        <v>0</v>
      </c>
      <c r="BD13" s="144">
        <f t="shared" si="38"/>
        <v>7520</v>
      </c>
      <c r="BE13" s="151"/>
      <c r="BF13" s="152">
        <f t="shared" si="39"/>
        <v>0</v>
      </c>
      <c r="BG13" s="153"/>
      <c r="BH13" s="153"/>
      <c r="BI13" s="153"/>
      <c r="BJ13" s="153"/>
      <c r="BK13" s="154"/>
      <c r="BL13" s="143">
        <f t="shared" si="41"/>
        <v>95620</v>
      </c>
      <c r="BM13" s="144">
        <f t="shared" si="42"/>
        <v>88100</v>
      </c>
      <c r="BN13" s="144">
        <f t="shared" si="43"/>
        <v>7520</v>
      </c>
      <c r="BO13" s="144">
        <f t="shared" si="145"/>
        <v>0</v>
      </c>
      <c r="BP13" s="144">
        <f t="shared" si="44"/>
        <v>7520</v>
      </c>
      <c r="BQ13" s="145"/>
      <c r="BR13" s="143">
        <f t="shared" si="45"/>
        <v>0</v>
      </c>
      <c r="BS13" s="144"/>
      <c r="BT13" s="144">
        <f t="shared" si="190"/>
        <v>0</v>
      </c>
      <c r="BU13" s="144"/>
      <c r="BV13" s="144"/>
      <c r="BW13" s="145"/>
      <c r="BX13" s="143">
        <f t="shared" si="47"/>
        <v>95620</v>
      </c>
      <c r="BY13" s="144">
        <f t="shared" si="48"/>
        <v>88100</v>
      </c>
      <c r="BZ13" s="144">
        <f t="shared" si="191"/>
        <v>7520</v>
      </c>
      <c r="CA13" s="144">
        <f t="shared" si="50"/>
        <v>0</v>
      </c>
      <c r="CB13" s="144">
        <f t="shared" si="50"/>
        <v>7520</v>
      </c>
      <c r="CC13" s="145"/>
      <c r="CD13" s="143">
        <f t="shared" si="51"/>
        <v>0</v>
      </c>
      <c r="CE13" s="144"/>
      <c r="CF13" s="144">
        <f t="shared" si="192"/>
        <v>0</v>
      </c>
      <c r="CG13" s="144"/>
      <c r="CH13" s="144"/>
      <c r="CI13" s="145"/>
      <c r="CJ13" s="143">
        <f t="shared" si="53"/>
        <v>95620</v>
      </c>
      <c r="CK13" s="144">
        <f t="shared" si="54"/>
        <v>88100</v>
      </c>
      <c r="CL13" s="144">
        <f t="shared" si="193"/>
        <v>7520</v>
      </c>
      <c r="CM13" s="144">
        <f t="shared" si="56"/>
        <v>0</v>
      </c>
      <c r="CN13" s="144">
        <f t="shared" si="56"/>
        <v>7520</v>
      </c>
      <c r="CO13" s="145"/>
      <c r="CP13" s="143">
        <f t="shared" si="57"/>
        <v>0</v>
      </c>
      <c r="CQ13" s="144"/>
      <c r="CR13" s="144">
        <f t="shared" si="194"/>
        <v>0</v>
      </c>
      <c r="CS13" s="144"/>
      <c r="CT13" s="144"/>
      <c r="CU13" s="145"/>
      <c r="CV13" s="143">
        <f t="shared" si="59"/>
        <v>95620</v>
      </c>
      <c r="CW13" s="144">
        <f t="shared" si="60"/>
        <v>88100</v>
      </c>
      <c r="CX13" s="144">
        <f t="shared" si="61"/>
        <v>7520</v>
      </c>
      <c r="CY13" s="144">
        <f t="shared" si="146"/>
        <v>0</v>
      </c>
      <c r="CZ13" s="144">
        <f t="shared" si="62"/>
        <v>7520</v>
      </c>
      <c r="DA13" s="145"/>
      <c r="DB13" s="143">
        <f t="shared" si="63"/>
        <v>0</v>
      </c>
      <c r="DC13" s="144"/>
      <c r="DD13" s="144"/>
      <c r="DE13" s="144"/>
      <c r="DF13" s="144"/>
      <c r="DG13" s="145"/>
      <c r="DH13" s="143">
        <f t="shared" si="64"/>
        <v>95620</v>
      </c>
      <c r="DI13" s="144">
        <f t="shared" si="65"/>
        <v>88100</v>
      </c>
      <c r="DJ13" s="144">
        <f t="shared" si="66"/>
        <v>7520</v>
      </c>
      <c r="DK13" s="144">
        <f t="shared" si="67"/>
        <v>0</v>
      </c>
      <c r="DL13" s="144">
        <f t="shared" si="67"/>
        <v>7520</v>
      </c>
      <c r="DM13" s="145"/>
      <c r="DN13" s="143">
        <f t="shared" si="68"/>
        <v>0</v>
      </c>
      <c r="DO13" s="144"/>
      <c r="DP13" s="144">
        <f t="shared" si="69"/>
        <v>0</v>
      </c>
      <c r="DQ13" s="144"/>
      <c r="DR13" s="144"/>
      <c r="DS13" s="145"/>
      <c r="DT13" s="143">
        <f t="shared" si="70"/>
        <v>95620</v>
      </c>
      <c r="DU13" s="144">
        <f t="shared" si="188"/>
        <v>88100</v>
      </c>
      <c r="DV13" s="144">
        <f t="shared" si="162"/>
        <v>7520</v>
      </c>
      <c r="DW13" s="144">
        <f t="shared" si="147"/>
        <v>0</v>
      </c>
      <c r="DX13" s="144">
        <f t="shared" si="5"/>
        <v>7520</v>
      </c>
      <c r="DY13" s="144">
        <f t="shared" si="5"/>
        <v>0</v>
      </c>
      <c r="DZ13" s="143">
        <f t="shared" si="148"/>
        <v>0</v>
      </c>
      <c r="EA13" s="145"/>
      <c r="EB13" s="145">
        <f t="shared" si="71"/>
        <v>0</v>
      </c>
      <c r="EC13" s="145"/>
      <c r="ED13" s="145"/>
      <c r="EE13" s="145"/>
      <c r="EF13" s="143">
        <f t="shared" si="72"/>
        <v>95620</v>
      </c>
      <c r="EG13" s="144">
        <f t="shared" si="73"/>
        <v>88100</v>
      </c>
      <c r="EH13" s="144">
        <f t="shared" si="149"/>
        <v>7520</v>
      </c>
      <c r="EI13" s="144">
        <f t="shared" si="6"/>
        <v>0</v>
      </c>
      <c r="EJ13" s="144">
        <f t="shared" si="6"/>
        <v>7520</v>
      </c>
      <c r="EK13" s="145"/>
      <c r="EL13" s="143">
        <f t="shared" si="74"/>
        <v>0</v>
      </c>
      <c r="EM13" s="144"/>
      <c r="EN13" s="144">
        <f t="shared" si="163"/>
        <v>0</v>
      </c>
      <c r="EO13" s="144"/>
      <c r="EP13" s="144"/>
      <c r="EQ13" s="145"/>
      <c r="ER13" s="143">
        <f t="shared" si="75"/>
        <v>0</v>
      </c>
      <c r="ES13" s="144"/>
      <c r="ET13" s="144"/>
      <c r="EU13" s="144"/>
      <c r="EV13" s="144"/>
      <c r="EW13" s="145"/>
      <c r="EX13" s="155">
        <f t="shared" si="76"/>
        <v>95620</v>
      </c>
      <c r="EY13" s="155">
        <f t="shared" si="77"/>
        <v>88100</v>
      </c>
      <c r="EZ13" s="155">
        <f t="shared" si="78"/>
        <v>7520</v>
      </c>
      <c r="FA13" s="155">
        <f t="shared" si="79"/>
        <v>0</v>
      </c>
      <c r="FB13" s="155">
        <f t="shared" si="7"/>
        <v>7520</v>
      </c>
      <c r="FC13" s="155">
        <f t="shared" si="7"/>
        <v>0</v>
      </c>
      <c r="FD13" s="143">
        <f t="shared" si="80"/>
        <v>0</v>
      </c>
      <c r="FE13" s="144"/>
      <c r="FF13" s="144"/>
      <c r="FG13" s="144"/>
      <c r="FH13" s="144"/>
      <c r="FI13" s="145"/>
      <c r="FJ13" s="143">
        <f t="shared" si="81"/>
        <v>0</v>
      </c>
      <c r="FK13" s="156"/>
      <c r="FL13" s="156">
        <f t="shared" si="82"/>
        <v>0</v>
      </c>
      <c r="FM13" s="156"/>
      <c r="FN13" s="156"/>
      <c r="FO13" s="157"/>
      <c r="FP13" s="155">
        <f t="shared" si="83"/>
        <v>95620</v>
      </c>
      <c r="FQ13" s="155">
        <f t="shared" si="84"/>
        <v>88100</v>
      </c>
      <c r="FR13" s="155">
        <f t="shared" si="85"/>
        <v>7520</v>
      </c>
      <c r="FS13" s="155">
        <f t="shared" si="86"/>
        <v>0</v>
      </c>
      <c r="FT13" s="155">
        <f t="shared" si="86"/>
        <v>7520</v>
      </c>
      <c r="FU13" s="155">
        <f t="shared" si="8"/>
        <v>0</v>
      </c>
      <c r="FV13" s="143">
        <f t="shared" si="150"/>
        <v>0</v>
      </c>
      <c r="FW13" s="163"/>
      <c r="FX13" s="163">
        <f t="shared" si="164"/>
        <v>0</v>
      </c>
      <c r="FY13" s="163"/>
      <c r="FZ13" s="163"/>
      <c r="GA13" s="145"/>
      <c r="GB13" s="143">
        <f t="shared" si="87"/>
        <v>0</v>
      </c>
      <c r="GC13" s="163"/>
      <c r="GD13" s="163">
        <f t="shared" si="165"/>
        <v>0</v>
      </c>
      <c r="GE13" s="163"/>
      <c r="GF13" s="163"/>
      <c r="GG13" s="145"/>
      <c r="GH13" s="155">
        <f t="shared" si="88"/>
        <v>95620</v>
      </c>
      <c r="GI13" s="155">
        <f t="shared" si="89"/>
        <v>88100</v>
      </c>
      <c r="GJ13" s="155">
        <f t="shared" si="90"/>
        <v>7520</v>
      </c>
      <c r="GK13" s="155">
        <f t="shared" si="91"/>
        <v>0</v>
      </c>
      <c r="GL13" s="155">
        <f t="shared" si="91"/>
        <v>7520</v>
      </c>
      <c r="GM13" s="155">
        <f t="shared" si="9"/>
        <v>0</v>
      </c>
      <c r="GN13" s="143">
        <f t="shared" si="151"/>
        <v>0</v>
      </c>
      <c r="GO13" s="163"/>
      <c r="GP13" s="163">
        <f t="shared" si="166"/>
        <v>0</v>
      </c>
      <c r="GQ13" s="163"/>
      <c r="GR13" s="163"/>
      <c r="GS13" s="145"/>
      <c r="GT13" s="143">
        <f t="shared" si="167"/>
        <v>0</v>
      </c>
      <c r="GU13" s="163"/>
      <c r="GV13" s="163">
        <f t="shared" si="168"/>
        <v>0</v>
      </c>
      <c r="GW13" s="163"/>
      <c r="GX13" s="163"/>
      <c r="GY13" s="145"/>
      <c r="GZ13" s="143">
        <f t="shared" si="152"/>
        <v>95620</v>
      </c>
      <c r="HA13" s="155">
        <f t="shared" si="93"/>
        <v>88100</v>
      </c>
      <c r="HB13" s="155">
        <f t="shared" si="94"/>
        <v>7520</v>
      </c>
      <c r="HC13" s="155">
        <f t="shared" si="10"/>
        <v>0</v>
      </c>
      <c r="HD13" s="155">
        <f t="shared" si="10"/>
        <v>7520</v>
      </c>
      <c r="HE13" s="155">
        <f t="shared" si="10"/>
        <v>0</v>
      </c>
      <c r="HF13" s="143">
        <f t="shared" si="95"/>
        <v>0</v>
      </c>
      <c r="HG13" s="159"/>
      <c r="HH13" s="159">
        <f t="shared" si="195"/>
        <v>0</v>
      </c>
      <c r="HI13" s="159"/>
      <c r="HJ13" s="159"/>
      <c r="HK13" s="160"/>
      <c r="HL13" s="143">
        <f t="shared" si="97"/>
        <v>0</v>
      </c>
      <c r="HM13" s="144"/>
      <c r="HN13" s="144">
        <f t="shared" si="196"/>
        <v>0</v>
      </c>
      <c r="HO13" s="161"/>
      <c r="HP13" s="161"/>
      <c r="HQ13" s="145"/>
      <c r="HR13" s="143">
        <f t="shared" si="99"/>
        <v>0</v>
      </c>
      <c r="HS13" s="144"/>
      <c r="HT13" s="144">
        <f t="shared" si="197"/>
        <v>0</v>
      </c>
      <c r="HU13" s="161"/>
      <c r="HV13" s="161"/>
      <c r="HW13" s="145"/>
      <c r="HX13" s="143">
        <f t="shared" si="101"/>
        <v>0</v>
      </c>
      <c r="HY13" s="144"/>
      <c r="HZ13" s="144">
        <f t="shared" si="198"/>
        <v>0</v>
      </c>
      <c r="IA13" s="161"/>
      <c r="IB13" s="161"/>
      <c r="IC13" s="145"/>
      <c r="ID13" s="143">
        <f t="shared" si="103"/>
        <v>95620</v>
      </c>
      <c r="IE13" s="144">
        <f t="shared" si="104"/>
        <v>88100</v>
      </c>
      <c r="IF13" s="144">
        <f t="shared" si="105"/>
        <v>7520</v>
      </c>
      <c r="IG13" s="144">
        <f t="shared" si="11"/>
        <v>0</v>
      </c>
      <c r="IH13" s="144">
        <f t="shared" si="11"/>
        <v>7520</v>
      </c>
      <c r="II13" s="144">
        <f t="shared" si="11"/>
        <v>0</v>
      </c>
      <c r="IJ13" s="143">
        <f t="shared" si="153"/>
        <v>0</v>
      </c>
      <c r="IK13" s="163"/>
      <c r="IL13" s="163">
        <f t="shared" si="169"/>
        <v>0</v>
      </c>
      <c r="IM13" s="163"/>
      <c r="IN13" s="163"/>
      <c r="IO13" s="145"/>
      <c r="IP13" s="143">
        <f t="shared" si="170"/>
        <v>0</v>
      </c>
      <c r="IQ13" s="163"/>
      <c r="IR13" s="163">
        <f t="shared" si="154"/>
        <v>0</v>
      </c>
      <c r="IS13" s="163"/>
      <c r="IT13" s="163"/>
      <c r="IU13" s="145"/>
      <c r="IV13" s="143">
        <f t="shared" si="106"/>
        <v>95620</v>
      </c>
      <c r="IW13" s="144">
        <f t="shared" si="107"/>
        <v>88100</v>
      </c>
      <c r="IX13" s="144">
        <f>IY13+IZ13</f>
        <v>7520</v>
      </c>
      <c r="IY13" s="144">
        <f t="shared" si="109"/>
        <v>0</v>
      </c>
      <c r="IZ13" s="144">
        <f>IH13+IN13+IT13</f>
        <v>7520</v>
      </c>
      <c r="JA13" s="144">
        <f t="shared" si="109"/>
        <v>0</v>
      </c>
      <c r="JB13" s="254">
        <f t="shared" si="189"/>
        <v>0</v>
      </c>
      <c r="JC13" s="163"/>
      <c r="JD13" s="163">
        <v>0</v>
      </c>
      <c r="JE13" s="163"/>
      <c r="JF13" s="163"/>
      <c r="JG13" s="151"/>
      <c r="JH13" s="252">
        <f t="shared" si="171"/>
        <v>0</v>
      </c>
      <c r="JI13" s="163"/>
      <c r="JJ13" s="163">
        <v>0</v>
      </c>
      <c r="JK13" s="163"/>
      <c r="JL13" s="163"/>
      <c r="JM13" s="145"/>
      <c r="JN13" s="143">
        <f t="shared" si="110"/>
        <v>95620</v>
      </c>
      <c r="JO13" s="144">
        <f t="shared" si="111"/>
        <v>88100</v>
      </c>
      <c r="JP13" s="144">
        <f t="shared" si="112"/>
        <v>7520</v>
      </c>
      <c r="JQ13" s="144">
        <f t="shared" si="113"/>
        <v>0</v>
      </c>
      <c r="JR13" s="144">
        <f t="shared" si="113"/>
        <v>7520</v>
      </c>
      <c r="JS13" s="144">
        <f t="shared" si="113"/>
        <v>0</v>
      </c>
      <c r="JT13" s="143">
        <f t="shared" si="12"/>
        <v>0</v>
      </c>
      <c r="JU13" s="144"/>
      <c r="JV13" s="144">
        <f>JW13+JX13</f>
        <v>0</v>
      </c>
      <c r="JW13" s="159"/>
      <c r="JX13" s="161"/>
      <c r="JY13" s="145"/>
      <c r="JZ13" s="143">
        <f t="shared" si="115"/>
        <v>95620</v>
      </c>
      <c r="KA13" s="144">
        <f t="shared" si="155"/>
        <v>88100</v>
      </c>
      <c r="KB13" s="144">
        <f t="shared" si="116"/>
        <v>7520</v>
      </c>
      <c r="KC13" s="144">
        <f t="shared" si="156"/>
        <v>0</v>
      </c>
      <c r="KD13" s="144">
        <f t="shared" si="13"/>
        <v>7520</v>
      </c>
      <c r="KE13" s="144">
        <f t="shared" si="13"/>
        <v>0</v>
      </c>
      <c r="KF13" s="254">
        <f t="shared" si="117"/>
        <v>0</v>
      </c>
      <c r="KG13" s="163"/>
      <c r="KH13" s="163"/>
      <c r="KI13" s="163"/>
      <c r="KJ13" s="163"/>
      <c r="KK13" s="151"/>
      <c r="KL13" s="288">
        <f t="shared" si="172"/>
        <v>-23992.592000000001</v>
      </c>
      <c r="KM13" s="294">
        <v>-23992.592000000001</v>
      </c>
      <c r="KN13" s="163">
        <v>0</v>
      </c>
      <c r="KO13" s="289"/>
      <c r="KP13" s="289"/>
      <c r="KQ13" s="290"/>
      <c r="KR13" s="155">
        <f t="shared" si="118"/>
        <v>71627.407999999996</v>
      </c>
      <c r="KS13" s="284">
        <f t="shared" si="119"/>
        <v>64107.407999999996</v>
      </c>
      <c r="KT13" s="284">
        <f t="shared" si="120"/>
        <v>7520</v>
      </c>
      <c r="KU13" s="284">
        <f t="shared" si="121"/>
        <v>0</v>
      </c>
      <c r="KV13" s="284">
        <f t="shared" si="14"/>
        <v>7520</v>
      </c>
      <c r="KW13" s="155">
        <f t="shared" si="14"/>
        <v>0</v>
      </c>
      <c r="KX13" s="254">
        <f t="shared" si="173"/>
        <v>0</v>
      </c>
      <c r="KY13" s="163"/>
      <c r="KZ13" s="163"/>
      <c r="LA13" s="163"/>
      <c r="LB13" s="163"/>
      <c r="LC13" s="151"/>
      <c r="LD13" s="288">
        <f t="shared" si="174"/>
        <v>0</v>
      </c>
      <c r="LE13" s="295"/>
      <c r="LF13" s="291">
        <f t="shared" si="15"/>
        <v>0</v>
      </c>
      <c r="LG13" s="291"/>
      <c r="LH13" s="291"/>
      <c r="LI13" s="292"/>
      <c r="LJ13" s="155">
        <f t="shared" si="199"/>
        <v>71627.407999999996</v>
      </c>
      <c r="LK13" s="284">
        <f t="shared" si="125"/>
        <v>64107.407999999996</v>
      </c>
      <c r="LL13" s="284">
        <f t="shared" si="126"/>
        <v>7520</v>
      </c>
      <c r="LM13" s="284">
        <f t="shared" si="200"/>
        <v>0</v>
      </c>
      <c r="LN13" s="284">
        <f t="shared" si="16"/>
        <v>7520</v>
      </c>
      <c r="LO13" s="155">
        <f t="shared" si="16"/>
        <v>0</v>
      </c>
      <c r="LP13" s="143">
        <f t="shared" si="201"/>
        <v>0</v>
      </c>
      <c r="LQ13" s="144"/>
      <c r="LR13" s="144">
        <f>LS13+LT13</f>
        <v>0</v>
      </c>
      <c r="LS13" s="159"/>
      <c r="LT13" s="161"/>
      <c r="LU13" s="145"/>
      <c r="LV13" s="285">
        <f t="shared" si="128"/>
        <v>71627.407999999996</v>
      </c>
      <c r="LW13" s="285">
        <f t="shared" si="129"/>
        <v>64107.407999999996</v>
      </c>
      <c r="LX13" s="285">
        <f t="shared" si="130"/>
        <v>7520</v>
      </c>
      <c r="LY13" s="285">
        <f t="shared" si="175"/>
        <v>0</v>
      </c>
      <c r="LZ13" s="285">
        <f t="shared" si="18"/>
        <v>7520</v>
      </c>
      <c r="MA13" s="285">
        <f t="shared" si="18"/>
        <v>0</v>
      </c>
      <c r="MB13" s="254">
        <f t="shared" si="176"/>
        <v>0</v>
      </c>
      <c r="MC13" s="163"/>
      <c r="MD13" s="163">
        <f t="shared" si="177"/>
        <v>0</v>
      </c>
      <c r="ME13" s="163"/>
      <c r="MF13" s="163"/>
      <c r="MG13" s="151"/>
      <c r="MH13" s="288">
        <f t="shared" si="178"/>
        <v>0</v>
      </c>
      <c r="MI13" s="295"/>
      <c r="MJ13" s="291">
        <f t="shared" si="19"/>
        <v>0</v>
      </c>
      <c r="MK13" s="291"/>
      <c r="ML13" s="291"/>
      <c r="MM13" s="292"/>
      <c r="MN13" s="683">
        <f t="shared" si="202"/>
        <v>71627.407999999996</v>
      </c>
      <c r="MO13" s="284">
        <f t="shared" si="179"/>
        <v>64107.407999999996</v>
      </c>
      <c r="MP13" s="284">
        <f t="shared" si="180"/>
        <v>7520</v>
      </c>
      <c r="MQ13" s="284">
        <f t="shared" si="158"/>
        <v>0</v>
      </c>
      <c r="MR13" s="284">
        <f t="shared" si="158"/>
        <v>7520</v>
      </c>
      <c r="MS13" s="683">
        <f t="shared" si="20"/>
        <v>0</v>
      </c>
      <c r="MT13" s="155">
        <f t="shared" si="181"/>
        <v>0</v>
      </c>
      <c r="MU13" s="284"/>
      <c r="MV13" s="284">
        <f t="shared" si="133"/>
        <v>0</v>
      </c>
      <c r="MW13" s="678"/>
      <c r="MX13" s="678"/>
      <c r="MY13" s="678"/>
      <c r="MZ13" s="155">
        <f t="shared" si="134"/>
        <v>71627.407999999996</v>
      </c>
      <c r="NA13" s="284">
        <f t="shared" si="135"/>
        <v>64107.407999999996</v>
      </c>
      <c r="NB13" s="284">
        <f t="shared" si="182"/>
        <v>7520</v>
      </c>
      <c r="NC13" s="284">
        <f t="shared" si="136"/>
        <v>0</v>
      </c>
      <c r="ND13" s="284">
        <f t="shared" si="137"/>
        <v>7520</v>
      </c>
      <c r="NE13" s="155">
        <f t="shared" si="21"/>
        <v>0</v>
      </c>
      <c r="NF13" s="254">
        <f t="shared" si="183"/>
        <v>0</v>
      </c>
      <c r="NG13" s="163"/>
      <c r="NH13" s="163">
        <f t="shared" si="184"/>
        <v>0</v>
      </c>
      <c r="NI13" s="163"/>
      <c r="NJ13" s="163"/>
      <c r="NK13" s="151"/>
      <c r="NL13" s="288">
        <f t="shared" si="185"/>
        <v>0</v>
      </c>
      <c r="NM13" s="295"/>
      <c r="NN13" s="291">
        <f t="shared" si="22"/>
        <v>0</v>
      </c>
      <c r="NO13" s="291"/>
      <c r="NP13" s="291"/>
      <c r="NQ13" s="292"/>
      <c r="NR13" s="285">
        <f t="shared" si="186"/>
        <v>71627.407999999996</v>
      </c>
      <c r="NS13" s="285">
        <f t="shared" si="139"/>
        <v>64107.407999999996</v>
      </c>
      <c r="NT13" s="285">
        <f t="shared" si="159"/>
        <v>7520</v>
      </c>
      <c r="NU13" s="285">
        <f t="shared" si="140"/>
        <v>0</v>
      </c>
      <c r="NV13" s="285">
        <f t="shared" si="141"/>
        <v>7520</v>
      </c>
      <c r="NW13" s="285">
        <f t="shared" si="142"/>
        <v>0</v>
      </c>
    </row>
    <row r="14" spans="1:387" ht="15" x14ac:dyDescent="0.2">
      <c r="A14" s="168" t="s">
        <v>321</v>
      </c>
      <c r="B14" s="731">
        <v>152</v>
      </c>
      <c r="C14" s="166" t="s">
        <v>322</v>
      </c>
      <c r="D14" s="167">
        <f t="shared" si="24"/>
        <v>14949.3768</v>
      </c>
      <c r="E14" s="144">
        <f>'[7]план гз 2020 для сметы'!L53</f>
        <v>11947.3768</v>
      </c>
      <c r="F14" s="144">
        <f t="shared" si="0"/>
        <v>3002</v>
      </c>
      <c r="G14" s="144">
        <f>'[7]план гз 2020 для сметы'!N53</f>
        <v>2220</v>
      </c>
      <c r="H14" s="144">
        <f>'[7]план гз 2020 для сметы'!O53</f>
        <v>782</v>
      </c>
      <c r="I14" s="145"/>
      <c r="J14" s="143">
        <f t="shared" si="1"/>
        <v>5995.4340000000002</v>
      </c>
      <c r="K14" s="144"/>
      <c r="L14" s="159">
        <f t="shared" si="187"/>
        <v>5995.4340000000002</v>
      </c>
      <c r="M14" s="159">
        <v>5995.4340000000002</v>
      </c>
      <c r="N14" s="159"/>
      <c r="O14" s="145"/>
      <c r="P14" s="143">
        <f t="shared" si="160"/>
        <v>20944.810799999999</v>
      </c>
      <c r="Q14" s="144">
        <f t="shared" si="25"/>
        <v>11947.3768</v>
      </c>
      <c r="R14" s="144">
        <f t="shared" si="2"/>
        <v>8997.4340000000011</v>
      </c>
      <c r="S14" s="144">
        <f t="shared" si="26"/>
        <v>8215.4340000000011</v>
      </c>
      <c r="T14" s="144">
        <f t="shared" si="3"/>
        <v>782</v>
      </c>
      <c r="U14" s="145"/>
      <c r="V14" s="143">
        <f t="shared" si="27"/>
        <v>0</v>
      </c>
      <c r="W14" s="144"/>
      <c r="X14" s="144">
        <f t="shared" si="28"/>
        <v>0</v>
      </c>
      <c r="Y14" s="144"/>
      <c r="Z14" s="144"/>
      <c r="AA14" s="145"/>
      <c r="AB14" s="146">
        <f t="shared" si="29"/>
        <v>20944.810799999999</v>
      </c>
      <c r="AC14" s="147">
        <f t="shared" si="30"/>
        <v>11947.3768</v>
      </c>
      <c r="AD14" s="147">
        <f t="shared" si="31"/>
        <v>8997.4340000000011</v>
      </c>
      <c r="AE14" s="147">
        <f t="shared" si="4"/>
        <v>8215.4340000000011</v>
      </c>
      <c r="AF14" s="147">
        <f t="shared" si="4"/>
        <v>782</v>
      </c>
      <c r="AG14" s="145"/>
      <c r="AH14" s="146">
        <f t="shared" si="32"/>
        <v>0</v>
      </c>
      <c r="AI14" s="148"/>
      <c r="AJ14" s="148"/>
      <c r="AK14" s="148"/>
      <c r="AL14" s="148"/>
      <c r="AM14" s="149"/>
      <c r="AN14" s="146">
        <f t="shared" si="33"/>
        <v>20944.810799999999</v>
      </c>
      <c r="AO14" s="144">
        <f t="shared" si="34"/>
        <v>11947.3768</v>
      </c>
      <c r="AP14" s="144">
        <f t="shared" si="35"/>
        <v>8997.4340000000011</v>
      </c>
      <c r="AQ14" s="144">
        <f t="shared" si="36"/>
        <v>8215.4340000000011</v>
      </c>
      <c r="AR14" s="144">
        <f t="shared" si="36"/>
        <v>782</v>
      </c>
      <c r="AS14" s="145"/>
      <c r="AT14" s="150">
        <f t="shared" si="143"/>
        <v>0</v>
      </c>
      <c r="AU14" s="144"/>
      <c r="AV14" s="144">
        <f t="shared" si="144"/>
        <v>0</v>
      </c>
      <c r="AW14" s="144"/>
      <c r="AX14" s="144"/>
      <c r="AY14" s="145"/>
      <c r="AZ14" s="146">
        <f t="shared" si="37"/>
        <v>20944.810799999999</v>
      </c>
      <c r="BA14" s="144">
        <f t="shared" si="38"/>
        <v>11947.3768</v>
      </c>
      <c r="BB14" s="144">
        <f t="shared" si="38"/>
        <v>8997.4340000000011</v>
      </c>
      <c r="BC14" s="144">
        <f t="shared" si="38"/>
        <v>8215.4340000000011</v>
      </c>
      <c r="BD14" s="144">
        <f t="shared" si="38"/>
        <v>782</v>
      </c>
      <c r="BE14" s="151"/>
      <c r="BF14" s="152">
        <f t="shared" si="39"/>
        <v>0</v>
      </c>
      <c r="BG14" s="153"/>
      <c r="BH14" s="153"/>
      <c r="BI14" s="153"/>
      <c r="BJ14" s="153"/>
      <c r="BK14" s="154"/>
      <c r="BL14" s="143">
        <f t="shared" si="41"/>
        <v>20944.810799999999</v>
      </c>
      <c r="BM14" s="144">
        <f t="shared" si="42"/>
        <v>11947.3768</v>
      </c>
      <c r="BN14" s="144">
        <f t="shared" si="43"/>
        <v>8997.4340000000011</v>
      </c>
      <c r="BO14" s="144">
        <f t="shared" si="145"/>
        <v>8215.4340000000011</v>
      </c>
      <c r="BP14" s="144">
        <f t="shared" si="44"/>
        <v>782</v>
      </c>
      <c r="BQ14" s="145"/>
      <c r="BR14" s="143">
        <f t="shared" si="45"/>
        <v>0</v>
      </c>
      <c r="BS14" s="144"/>
      <c r="BT14" s="144">
        <f t="shared" si="190"/>
        <v>0</v>
      </c>
      <c r="BU14" s="144"/>
      <c r="BV14" s="144"/>
      <c r="BW14" s="145"/>
      <c r="BX14" s="143">
        <f t="shared" si="47"/>
        <v>20944.810799999999</v>
      </c>
      <c r="BY14" s="144">
        <f t="shared" si="48"/>
        <v>11947.3768</v>
      </c>
      <c r="BZ14" s="144">
        <f t="shared" si="191"/>
        <v>8997.4340000000011</v>
      </c>
      <c r="CA14" s="144">
        <f t="shared" si="50"/>
        <v>8215.4340000000011</v>
      </c>
      <c r="CB14" s="144">
        <f t="shared" si="50"/>
        <v>782</v>
      </c>
      <c r="CC14" s="145"/>
      <c r="CD14" s="143">
        <f t="shared" si="51"/>
        <v>0</v>
      </c>
      <c r="CE14" s="144">
        <f>[9]Протокол7!H16</f>
        <v>0</v>
      </c>
      <c r="CF14" s="144">
        <f t="shared" si="192"/>
        <v>0</v>
      </c>
      <c r="CG14" s="144"/>
      <c r="CH14" s="144"/>
      <c r="CI14" s="145"/>
      <c r="CJ14" s="143">
        <f t="shared" si="53"/>
        <v>20944.810799999999</v>
      </c>
      <c r="CK14" s="144">
        <f t="shared" si="54"/>
        <v>11947.3768</v>
      </c>
      <c r="CL14" s="144">
        <f t="shared" si="193"/>
        <v>8997.4340000000011</v>
      </c>
      <c r="CM14" s="144">
        <f t="shared" si="56"/>
        <v>8215.4340000000011</v>
      </c>
      <c r="CN14" s="144">
        <f t="shared" si="56"/>
        <v>782</v>
      </c>
      <c r="CO14" s="145"/>
      <c r="CP14" s="143">
        <f t="shared" si="57"/>
        <v>0</v>
      </c>
      <c r="CQ14" s="144"/>
      <c r="CR14" s="144">
        <f t="shared" si="194"/>
        <v>0</v>
      </c>
      <c r="CS14" s="144"/>
      <c r="CT14" s="144"/>
      <c r="CU14" s="145"/>
      <c r="CV14" s="143">
        <f t="shared" si="59"/>
        <v>20944.810799999999</v>
      </c>
      <c r="CW14" s="144">
        <f t="shared" si="60"/>
        <v>11947.3768</v>
      </c>
      <c r="CX14" s="144">
        <f t="shared" si="61"/>
        <v>8997.4340000000011</v>
      </c>
      <c r="CY14" s="144">
        <f t="shared" si="146"/>
        <v>8215.4340000000011</v>
      </c>
      <c r="CZ14" s="144">
        <f t="shared" si="62"/>
        <v>782</v>
      </c>
      <c r="DA14" s="145"/>
      <c r="DB14" s="143">
        <f t="shared" si="63"/>
        <v>0</v>
      </c>
      <c r="DC14" s="144"/>
      <c r="DD14" s="144"/>
      <c r="DE14" s="144"/>
      <c r="DF14" s="144"/>
      <c r="DG14" s="145"/>
      <c r="DH14" s="143">
        <f t="shared" si="64"/>
        <v>20944.810799999999</v>
      </c>
      <c r="DI14" s="144">
        <f t="shared" si="65"/>
        <v>11947.3768</v>
      </c>
      <c r="DJ14" s="144">
        <f t="shared" si="66"/>
        <v>8997.4340000000011</v>
      </c>
      <c r="DK14" s="144">
        <f t="shared" si="67"/>
        <v>8215.4340000000011</v>
      </c>
      <c r="DL14" s="144">
        <f t="shared" si="67"/>
        <v>782</v>
      </c>
      <c r="DM14" s="145"/>
      <c r="DN14" s="143">
        <f t="shared" si="68"/>
        <v>0</v>
      </c>
      <c r="DO14" s="144"/>
      <c r="DP14" s="144">
        <f t="shared" si="69"/>
        <v>0</v>
      </c>
      <c r="DQ14" s="144"/>
      <c r="DR14" s="144"/>
      <c r="DS14" s="145"/>
      <c r="DT14" s="143">
        <f t="shared" si="70"/>
        <v>20944.810799999999</v>
      </c>
      <c r="DU14" s="144">
        <f t="shared" si="188"/>
        <v>11947.3768</v>
      </c>
      <c r="DV14" s="144">
        <f t="shared" si="162"/>
        <v>8997.4340000000011</v>
      </c>
      <c r="DW14" s="144">
        <f t="shared" si="147"/>
        <v>8215.4340000000011</v>
      </c>
      <c r="DX14" s="144">
        <f t="shared" si="5"/>
        <v>782</v>
      </c>
      <c r="DY14" s="144">
        <f t="shared" si="5"/>
        <v>0</v>
      </c>
      <c r="DZ14" s="143">
        <f t="shared" si="148"/>
        <v>0</v>
      </c>
      <c r="EA14" s="145"/>
      <c r="EB14" s="145">
        <f t="shared" si="71"/>
        <v>0</v>
      </c>
      <c r="EC14" s="145"/>
      <c r="ED14" s="145"/>
      <c r="EE14" s="145"/>
      <c r="EF14" s="143">
        <f t="shared" si="72"/>
        <v>20944.810799999999</v>
      </c>
      <c r="EG14" s="144">
        <f t="shared" si="73"/>
        <v>11947.3768</v>
      </c>
      <c r="EH14" s="144">
        <f t="shared" si="149"/>
        <v>8997.4340000000011</v>
      </c>
      <c r="EI14" s="144">
        <f t="shared" si="6"/>
        <v>8215.4340000000011</v>
      </c>
      <c r="EJ14" s="144">
        <f t="shared" si="6"/>
        <v>782</v>
      </c>
      <c r="EK14" s="145"/>
      <c r="EL14" s="143">
        <f t="shared" si="74"/>
        <v>0</v>
      </c>
      <c r="EM14" s="144"/>
      <c r="EN14" s="144">
        <f t="shared" si="163"/>
        <v>0</v>
      </c>
      <c r="EO14" s="144"/>
      <c r="EP14" s="144"/>
      <c r="EQ14" s="145"/>
      <c r="ER14" s="143">
        <f t="shared" si="75"/>
        <v>0</v>
      </c>
      <c r="ES14" s="144"/>
      <c r="ET14" s="144"/>
      <c r="EU14" s="144"/>
      <c r="EV14" s="144"/>
      <c r="EW14" s="145"/>
      <c r="EX14" s="155">
        <f t="shared" si="76"/>
        <v>20944.810799999999</v>
      </c>
      <c r="EY14" s="155">
        <f t="shared" si="77"/>
        <v>11947.3768</v>
      </c>
      <c r="EZ14" s="155">
        <f t="shared" si="78"/>
        <v>8997.4340000000011</v>
      </c>
      <c r="FA14" s="155">
        <f t="shared" si="79"/>
        <v>8215.4340000000011</v>
      </c>
      <c r="FB14" s="155">
        <f t="shared" si="7"/>
        <v>782</v>
      </c>
      <c r="FC14" s="155">
        <f t="shared" si="7"/>
        <v>0</v>
      </c>
      <c r="FD14" s="143">
        <f t="shared" si="80"/>
        <v>0</v>
      </c>
      <c r="FE14" s="144"/>
      <c r="FF14" s="144"/>
      <c r="FG14" s="144"/>
      <c r="FH14" s="144"/>
      <c r="FI14" s="145"/>
      <c r="FJ14" s="143">
        <f t="shared" si="81"/>
        <v>0</v>
      </c>
      <c r="FK14" s="156"/>
      <c r="FL14" s="156">
        <f t="shared" si="82"/>
        <v>0</v>
      </c>
      <c r="FM14" s="156"/>
      <c r="FN14" s="156"/>
      <c r="FO14" s="157"/>
      <c r="FP14" s="155">
        <f t="shared" si="83"/>
        <v>20944.810799999999</v>
      </c>
      <c r="FQ14" s="155">
        <f t="shared" si="84"/>
        <v>11947.3768</v>
      </c>
      <c r="FR14" s="155">
        <f t="shared" si="85"/>
        <v>8997.4340000000011</v>
      </c>
      <c r="FS14" s="155">
        <f t="shared" si="86"/>
        <v>8215.4340000000011</v>
      </c>
      <c r="FT14" s="155">
        <f t="shared" si="86"/>
        <v>782</v>
      </c>
      <c r="FU14" s="155">
        <f t="shared" si="8"/>
        <v>0</v>
      </c>
      <c r="FV14" s="143">
        <f t="shared" si="150"/>
        <v>0</v>
      </c>
      <c r="FW14" s="163"/>
      <c r="FX14" s="163">
        <f t="shared" si="164"/>
        <v>0</v>
      </c>
      <c r="FY14" s="163"/>
      <c r="FZ14" s="163"/>
      <c r="GA14" s="145"/>
      <c r="GB14" s="143">
        <f t="shared" si="87"/>
        <v>0</v>
      </c>
      <c r="GC14" s="163"/>
      <c r="GD14" s="163">
        <f t="shared" si="165"/>
        <v>0</v>
      </c>
      <c r="GE14" s="163"/>
      <c r="GF14" s="163"/>
      <c r="GG14" s="145"/>
      <c r="GH14" s="155">
        <f t="shared" si="88"/>
        <v>20944.810799999999</v>
      </c>
      <c r="GI14" s="155">
        <f t="shared" si="89"/>
        <v>11947.3768</v>
      </c>
      <c r="GJ14" s="155">
        <f t="shared" si="90"/>
        <v>8997.4340000000011</v>
      </c>
      <c r="GK14" s="155">
        <f t="shared" si="91"/>
        <v>8215.4340000000011</v>
      </c>
      <c r="GL14" s="155">
        <f t="shared" si="91"/>
        <v>782</v>
      </c>
      <c r="GM14" s="155">
        <f t="shared" si="9"/>
        <v>0</v>
      </c>
      <c r="GN14" s="143">
        <f t="shared" si="151"/>
        <v>0</v>
      </c>
      <c r="GO14" s="163"/>
      <c r="GP14" s="163">
        <f t="shared" si="166"/>
        <v>0</v>
      </c>
      <c r="GQ14" s="163"/>
      <c r="GR14" s="163"/>
      <c r="GS14" s="145"/>
      <c r="GT14" s="143">
        <f t="shared" si="167"/>
        <v>0</v>
      </c>
      <c r="GU14" s="163"/>
      <c r="GV14" s="163">
        <f t="shared" si="168"/>
        <v>0</v>
      </c>
      <c r="GW14" s="163"/>
      <c r="GX14" s="163"/>
      <c r="GY14" s="145"/>
      <c r="GZ14" s="143">
        <f t="shared" si="152"/>
        <v>20944.810799999999</v>
      </c>
      <c r="HA14" s="155">
        <f t="shared" si="93"/>
        <v>11947.3768</v>
      </c>
      <c r="HB14" s="155">
        <f t="shared" si="94"/>
        <v>8997.4340000000011</v>
      </c>
      <c r="HC14" s="155">
        <f t="shared" si="10"/>
        <v>8215.4340000000011</v>
      </c>
      <c r="HD14" s="155">
        <f t="shared" si="10"/>
        <v>782</v>
      </c>
      <c r="HE14" s="155">
        <f t="shared" si="10"/>
        <v>0</v>
      </c>
      <c r="HF14" s="143">
        <f t="shared" si="95"/>
        <v>-483.84</v>
      </c>
      <c r="HG14" s="159">
        <v>-483.84</v>
      </c>
      <c r="HH14" s="159">
        <f t="shared" si="195"/>
        <v>0</v>
      </c>
      <c r="HI14" s="159"/>
      <c r="HJ14" s="159"/>
      <c r="HK14" s="160"/>
      <c r="HL14" s="143">
        <f t="shared" si="97"/>
        <v>0</v>
      </c>
      <c r="HM14" s="144"/>
      <c r="HN14" s="144">
        <f t="shared" si="196"/>
        <v>0</v>
      </c>
      <c r="HO14" s="161"/>
      <c r="HP14" s="161"/>
      <c r="HQ14" s="145"/>
      <c r="HR14" s="143">
        <f t="shared" si="99"/>
        <v>0</v>
      </c>
      <c r="HS14" s="144"/>
      <c r="HT14" s="144">
        <f t="shared" si="197"/>
        <v>0</v>
      </c>
      <c r="HU14" s="161"/>
      <c r="HV14" s="161"/>
      <c r="HW14" s="145"/>
      <c r="HX14" s="143">
        <f t="shared" si="101"/>
        <v>0</v>
      </c>
      <c r="HY14" s="144"/>
      <c r="HZ14" s="144">
        <f t="shared" si="198"/>
        <v>0</v>
      </c>
      <c r="IA14" s="161"/>
      <c r="IB14" s="161"/>
      <c r="IC14" s="145"/>
      <c r="ID14" s="143">
        <f t="shared" si="103"/>
        <v>20460.970800000003</v>
      </c>
      <c r="IE14" s="144">
        <f t="shared" si="104"/>
        <v>11463.5368</v>
      </c>
      <c r="IF14" s="144">
        <f t="shared" si="105"/>
        <v>8997.4340000000011</v>
      </c>
      <c r="IG14" s="144">
        <f t="shared" si="11"/>
        <v>8215.4340000000011</v>
      </c>
      <c r="IH14" s="144">
        <f t="shared" si="11"/>
        <v>782</v>
      </c>
      <c r="II14" s="144">
        <f t="shared" si="11"/>
        <v>0</v>
      </c>
      <c r="IJ14" s="143">
        <f t="shared" si="153"/>
        <v>0</v>
      </c>
      <c r="IK14" s="163"/>
      <c r="IL14" s="163">
        <f t="shared" si="169"/>
        <v>0</v>
      </c>
      <c r="IM14" s="163"/>
      <c r="IN14" s="163"/>
      <c r="IO14" s="145"/>
      <c r="IP14" s="143">
        <f t="shared" si="170"/>
        <v>0</v>
      </c>
      <c r="IQ14" s="163"/>
      <c r="IR14" s="163">
        <f t="shared" si="154"/>
        <v>0</v>
      </c>
      <c r="IS14" s="163"/>
      <c r="IT14" s="163"/>
      <c r="IU14" s="145"/>
      <c r="IV14" s="143">
        <f t="shared" si="106"/>
        <v>20460.970800000003</v>
      </c>
      <c r="IW14" s="144">
        <f t="shared" si="107"/>
        <v>11463.5368</v>
      </c>
      <c r="IX14" s="144">
        <f t="shared" si="108"/>
        <v>8997.4340000000011</v>
      </c>
      <c r="IY14" s="144">
        <f t="shared" si="109"/>
        <v>8215.4340000000011</v>
      </c>
      <c r="IZ14" s="144">
        <f t="shared" si="109"/>
        <v>782</v>
      </c>
      <c r="JA14" s="144">
        <f t="shared" si="109"/>
        <v>0</v>
      </c>
      <c r="JB14" s="254">
        <f t="shared" si="189"/>
        <v>90</v>
      </c>
      <c r="JC14" s="163">
        <v>90</v>
      </c>
      <c r="JD14" s="163">
        <v>0</v>
      </c>
      <c r="JE14" s="163"/>
      <c r="JF14" s="163"/>
      <c r="JG14" s="151"/>
      <c r="JH14" s="252">
        <f t="shared" si="171"/>
        <v>0</v>
      </c>
      <c r="JI14" s="163"/>
      <c r="JJ14" s="163">
        <v>0</v>
      </c>
      <c r="JK14" s="163"/>
      <c r="JL14" s="163"/>
      <c r="JM14" s="145"/>
      <c r="JN14" s="143">
        <f t="shared" si="110"/>
        <v>20550.970800000003</v>
      </c>
      <c r="JO14" s="144">
        <f t="shared" si="111"/>
        <v>11553.5368</v>
      </c>
      <c r="JP14" s="144">
        <f t="shared" si="112"/>
        <v>8997.4340000000011</v>
      </c>
      <c r="JQ14" s="144">
        <f t="shared" si="113"/>
        <v>8215.4340000000011</v>
      </c>
      <c r="JR14" s="144">
        <f t="shared" si="113"/>
        <v>782</v>
      </c>
      <c r="JS14" s="144">
        <f t="shared" si="113"/>
        <v>0</v>
      </c>
      <c r="JT14" s="143">
        <f t="shared" si="12"/>
        <v>0</v>
      </c>
      <c r="JU14" s="144"/>
      <c r="JV14" s="144">
        <f t="shared" ref="JV14" si="203">JW14+JX14</f>
        <v>0</v>
      </c>
      <c r="JW14" s="159"/>
      <c r="JX14" s="161"/>
      <c r="JY14" s="145"/>
      <c r="JZ14" s="143">
        <f t="shared" si="115"/>
        <v>20550.970800000003</v>
      </c>
      <c r="KA14" s="144">
        <f t="shared" si="155"/>
        <v>11553.5368</v>
      </c>
      <c r="KB14" s="144">
        <f t="shared" si="116"/>
        <v>8997.4340000000011</v>
      </c>
      <c r="KC14" s="144">
        <f t="shared" si="156"/>
        <v>8215.4340000000011</v>
      </c>
      <c r="KD14" s="144">
        <f t="shared" si="13"/>
        <v>782</v>
      </c>
      <c r="KE14" s="144">
        <f t="shared" si="13"/>
        <v>0</v>
      </c>
      <c r="KF14" s="254">
        <f t="shared" si="117"/>
        <v>0</v>
      </c>
      <c r="KG14" s="163">
        <v>0</v>
      </c>
      <c r="KH14" s="163">
        <v>0</v>
      </c>
      <c r="KI14" s="163">
        <v>0</v>
      </c>
      <c r="KJ14" s="163">
        <v>0</v>
      </c>
      <c r="KK14" s="151"/>
      <c r="KL14" s="288">
        <f t="shared" si="172"/>
        <v>0</v>
      </c>
      <c r="KM14" s="163">
        <v>0</v>
      </c>
      <c r="KN14" s="163">
        <v>0</v>
      </c>
      <c r="KO14" s="163">
        <v>0</v>
      </c>
      <c r="KP14" s="163"/>
      <c r="KQ14" s="145"/>
      <c r="KR14" s="155">
        <f t="shared" si="118"/>
        <v>20550.970800000003</v>
      </c>
      <c r="KS14" s="284">
        <f t="shared" si="119"/>
        <v>11553.5368</v>
      </c>
      <c r="KT14" s="284">
        <f t="shared" si="120"/>
        <v>8997.4340000000011</v>
      </c>
      <c r="KU14" s="284">
        <f t="shared" si="121"/>
        <v>8215.4340000000011</v>
      </c>
      <c r="KV14" s="284">
        <f t="shared" si="14"/>
        <v>782</v>
      </c>
      <c r="KW14" s="155">
        <f t="shared" si="14"/>
        <v>0</v>
      </c>
      <c r="KX14" s="254">
        <f t="shared" si="173"/>
        <v>0</v>
      </c>
      <c r="KY14" s="163">
        <f>'[8]Протокол 15  '!Z16</f>
        <v>0</v>
      </c>
      <c r="KZ14" s="163">
        <f>LA14+LB14</f>
        <v>0</v>
      </c>
      <c r="LA14" s="163">
        <f>'[8]Протокол 15  '!AA16</f>
        <v>0</v>
      </c>
      <c r="LB14" s="163">
        <f>'[8]Протокол 15  '!AB16</f>
        <v>0</v>
      </c>
      <c r="LC14" s="151"/>
      <c r="LD14" s="288">
        <f t="shared" si="174"/>
        <v>0</v>
      </c>
      <c r="LE14" s="163">
        <f>'[8]Протокол 15  '!AD16</f>
        <v>0</v>
      </c>
      <c r="LF14" s="163">
        <f t="shared" si="15"/>
        <v>0</v>
      </c>
      <c r="LG14" s="163">
        <f>'[8]Протокол 15  '!AE16</f>
        <v>0</v>
      </c>
      <c r="LH14" s="163"/>
      <c r="LI14" s="145"/>
      <c r="LJ14" s="155">
        <f t="shared" si="199"/>
        <v>20550.970800000003</v>
      </c>
      <c r="LK14" s="284">
        <f t="shared" si="125"/>
        <v>11553.5368</v>
      </c>
      <c r="LL14" s="284">
        <f t="shared" si="126"/>
        <v>8997.4340000000011</v>
      </c>
      <c r="LM14" s="284">
        <f t="shared" si="200"/>
        <v>8215.4340000000011</v>
      </c>
      <c r="LN14" s="284">
        <f t="shared" si="16"/>
        <v>782</v>
      </c>
      <c r="LO14" s="155">
        <f t="shared" si="16"/>
        <v>0</v>
      </c>
      <c r="LP14" s="143">
        <f t="shared" si="201"/>
        <v>0</v>
      </c>
      <c r="LQ14" s="144"/>
      <c r="LR14" s="144">
        <f t="shared" ref="LR14" si="204">LS14+LT14</f>
        <v>0</v>
      </c>
      <c r="LS14" s="159"/>
      <c r="LT14" s="161"/>
      <c r="LU14" s="145"/>
      <c r="LV14" s="285">
        <f t="shared" si="128"/>
        <v>20550.970800000003</v>
      </c>
      <c r="LW14" s="285">
        <f t="shared" si="129"/>
        <v>11553.5368</v>
      </c>
      <c r="LX14" s="285">
        <f t="shared" si="130"/>
        <v>8997.4340000000011</v>
      </c>
      <c r="LY14" s="285">
        <f t="shared" si="175"/>
        <v>8215.4340000000011</v>
      </c>
      <c r="LZ14" s="285">
        <f t="shared" si="18"/>
        <v>782</v>
      </c>
      <c r="MA14" s="285">
        <f t="shared" si="18"/>
        <v>0</v>
      </c>
      <c r="MB14" s="254">
        <f t="shared" si="176"/>
        <v>0</v>
      </c>
      <c r="MC14" s="163"/>
      <c r="MD14" s="163">
        <f t="shared" si="177"/>
        <v>0</v>
      </c>
      <c r="ME14" s="163"/>
      <c r="MF14" s="163"/>
      <c r="MG14" s="151"/>
      <c r="MH14" s="288">
        <f t="shared" si="178"/>
        <v>0</v>
      </c>
      <c r="MI14" s="163"/>
      <c r="MJ14" s="163">
        <f t="shared" si="19"/>
        <v>0</v>
      </c>
      <c r="MK14" s="163"/>
      <c r="ML14" s="163"/>
      <c r="MM14" s="145"/>
      <c r="MN14" s="683">
        <f>MO14+MP14</f>
        <v>20550.970800000003</v>
      </c>
      <c r="MO14" s="284">
        <f>LW14+MC14+MI14</f>
        <v>11553.5368</v>
      </c>
      <c r="MP14" s="284">
        <f t="shared" si="180"/>
        <v>8997.4340000000011</v>
      </c>
      <c r="MQ14" s="284">
        <f t="shared" si="158"/>
        <v>8215.4340000000011</v>
      </c>
      <c r="MR14" s="284">
        <f t="shared" si="158"/>
        <v>782</v>
      </c>
      <c r="MS14" s="683">
        <f t="shared" si="20"/>
        <v>0</v>
      </c>
      <c r="MT14" s="155">
        <f t="shared" si="181"/>
        <v>0</v>
      </c>
      <c r="MU14" s="284"/>
      <c r="MV14" s="284">
        <f t="shared" si="133"/>
        <v>0</v>
      </c>
      <c r="MW14" s="678"/>
      <c r="MX14" s="678"/>
      <c r="MY14" s="678"/>
      <c r="MZ14" s="155">
        <f t="shared" si="134"/>
        <v>20550.970800000003</v>
      </c>
      <c r="NA14" s="284">
        <f t="shared" si="135"/>
        <v>11553.5368</v>
      </c>
      <c r="NB14" s="284">
        <f t="shared" si="182"/>
        <v>8997.4340000000011</v>
      </c>
      <c r="NC14" s="284">
        <f t="shared" si="136"/>
        <v>8215.4340000000011</v>
      </c>
      <c r="ND14" s="284">
        <f t="shared" si="137"/>
        <v>782</v>
      </c>
      <c r="NE14" s="155">
        <f t="shared" si="21"/>
        <v>0</v>
      </c>
      <c r="NF14" s="254">
        <f t="shared" si="183"/>
        <v>0</v>
      </c>
      <c r="NG14" s="163"/>
      <c r="NH14" s="163">
        <f t="shared" si="184"/>
        <v>0</v>
      </c>
      <c r="NI14" s="163"/>
      <c r="NJ14" s="163"/>
      <c r="NK14" s="151"/>
      <c r="NL14" s="288">
        <f t="shared" si="185"/>
        <v>0</v>
      </c>
      <c r="NM14" s="163"/>
      <c r="NN14" s="163">
        <f t="shared" si="22"/>
        <v>0</v>
      </c>
      <c r="NO14" s="163"/>
      <c r="NP14" s="163"/>
      <c r="NQ14" s="145"/>
      <c r="NR14" s="285">
        <f t="shared" si="186"/>
        <v>20550.970800000003</v>
      </c>
      <c r="NS14" s="285">
        <f>NA14+NG14+NM14</f>
        <v>11553.5368</v>
      </c>
      <c r="NT14" s="285">
        <f>NU14+NV14</f>
        <v>8997.4340000000011</v>
      </c>
      <c r="NU14" s="285">
        <f t="shared" si="140"/>
        <v>8215.4340000000011</v>
      </c>
      <c r="NV14" s="285">
        <f>ND14+NJ14+NP14</f>
        <v>782</v>
      </c>
      <c r="NW14" s="285">
        <f t="shared" si="142"/>
        <v>0</v>
      </c>
    </row>
    <row r="15" spans="1:387" ht="45" x14ac:dyDescent="0.2">
      <c r="A15" s="168" t="s">
        <v>323</v>
      </c>
      <c r="B15" s="731">
        <v>159</v>
      </c>
      <c r="C15" s="166" t="s">
        <v>324</v>
      </c>
      <c r="D15" s="167">
        <f>E15+F15+I15</f>
        <v>1164257.9599631997</v>
      </c>
      <c r="E15" s="144">
        <f>'[7]план гз 2020 для сметы'!L56</f>
        <v>885821.74996319984</v>
      </c>
      <c r="F15" s="144">
        <f t="shared" si="0"/>
        <v>278436.20999999996</v>
      </c>
      <c r="G15" s="144">
        <f>'[7]план гз 2020 для сметы'!N56</f>
        <v>193452.3</v>
      </c>
      <c r="H15" s="144">
        <f>'[7]план гз 2020 для сметы'!O56</f>
        <v>84983.91</v>
      </c>
      <c r="I15" s="145"/>
      <c r="J15" s="143">
        <f t="shared" si="1"/>
        <v>-22161.4</v>
      </c>
      <c r="K15" s="144"/>
      <c r="L15" s="159">
        <f>M15+N15</f>
        <v>-22161.4</v>
      </c>
      <c r="M15" s="159">
        <v>-21895</v>
      </c>
      <c r="N15" s="159">
        <v>-266.39999999999998</v>
      </c>
      <c r="O15" s="145"/>
      <c r="P15" s="143">
        <f t="shared" si="160"/>
        <v>1142096.5599631998</v>
      </c>
      <c r="Q15" s="144">
        <f t="shared" si="25"/>
        <v>885821.74996319984</v>
      </c>
      <c r="R15" s="144">
        <f t="shared" si="2"/>
        <v>256274.81</v>
      </c>
      <c r="S15" s="144">
        <f>G15+M15</f>
        <v>171557.3</v>
      </c>
      <c r="T15" s="144">
        <f t="shared" si="3"/>
        <v>84717.510000000009</v>
      </c>
      <c r="U15" s="145"/>
      <c r="V15" s="143">
        <f t="shared" si="27"/>
        <v>-16206.047</v>
      </c>
      <c r="W15" s="159">
        <v>-16188.047</v>
      </c>
      <c r="X15" s="144">
        <f>Y15+Z15</f>
        <v>-18</v>
      </c>
      <c r="Y15" s="144">
        <v>-18</v>
      </c>
      <c r="Z15" s="144"/>
      <c r="AA15" s="145"/>
      <c r="AB15" s="146">
        <f t="shared" si="29"/>
        <v>1125890.5129631998</v>
      </c>
      <c r="AC15" s="147">
        <f t="shared" si="30"/>
        <v>869633.70296319982</v>
      </c>
      <c r="AD15" s="147">
        <f>AE15+AF15</f>
        <v>256256.81</v>
      </c>
      <c r="AE15" s="147">
        <f t="shared" si="4"/>
        <v>171539.3</v>
      </c>
      <c r="AF15" s="147">
        <f t="shared" si="4"/>
        <v>84717.510000000009</v>
      </c>
      <c r="AG15" s="145"/>
      <c r="AH15" s="146">
        <f t="shared" si="32"/>
        <v>0</v>
      </c>
      <c r="AI15" s="148"/>
      <c r="AJ15" s="148"/>
      <c r="AK15" s="148"/>
      <c r="AL15" s="148"/>
      <c r="AM15" s="149"/>
      <c r="AN15" s="146">
        <f t="shared" si="33"/>
        <v>1125890.5129631998</v>
      </c>
      <c r="AO15" s="144">
        <f t="shared" si="34"/>
        <v>869633.70296319982</v>
      </c>
      <c r="AP15" s="144">
        <f t="shared" si="35"/>
        <v>256256.81</v>
      </c>
      <c r="AQ15" s="144">
        <f t="shared" si="36"/>
        <v>171539.3</v>
      </c>
      <c r="AR15" s="144">
        <f t="shared" si="36"/>
        <v>84717.510000000009</v>
      </c>
      <c r="AS15" s="145"/>
      <c r="AT15" s="150">
        <f t="shared" si="143"/>
        <v>-24832.407999999996</v>
      </c>
      <c r="AU15" s="144">
        <v>-24832.407999999996</v>
      </c>
      <c r="AV15" s="144">
        <f t="shared" si="144"/>
        <v>0</v>
      </c>
      <c r="AW15" s="144"/>
      <c r="AX15" s="144">
        <f>'[11]Протокол 5 '!R14</f>
        <v>0</v>
      </c>
      <c r="AY15" s="145"/>
      <c r="AZ15" s="146">
        <f t="shared" si="37"/>
        <v>1101058.1049631999</v>
      </c>
      <c r="BA15" s="144">
        <f t="shared" si="38"/>
        <v>844801.29496319988</v>
      </c>
      <c r="BB15" s="144">
        <f t="shared" si="38"/>
        <v>256256.81</v>
      </c>
      <c r="BC15" s="144">
        <f t="shared" si="38"/>
        <v>171539.3</v>
      </c>
      <c r="BD15" s="144">
        <f t="shared" si="38"/>
        <v>84717.510000000009</v>
      </c>
      <c r="BE15" s="151"/>
      <c r="BF15" s="152">
        <f t="shared" si="39"/>
        <v>-988.46618880000005</v>
      </c>
      <c r="BG15" s="153">
        <v>-988.46618880000005</v>
      </c>
      <c r="BH15" s="153"/>
      <c r="BI15" s="153"/>
      <c r="BJ15" s="153"/>
      <c r="BK15" s="154"/>
      <c r="BL15" s="143">
        <f t="shared" si="41"/>
        <v>1100069.6387743999</v>
      </c>
      <c r="BM15" s="144">
        <f t="shared" si="42"/>
        <v>843812.82877439982</v>
      </c>
      <c r="BN15" s="144">
        <f t="shared" si="43"/>
        <v>256256.81</v>
      </c>
      <c r="BO15" s="144">
        <f t="shared" si="145"/>
        <v>171539.3</v>
      </c>
      <c r="BP15" s="144">
        <f t="shared" si="44"/>
        <v>84717.510000000009</v>
      </c>
      <c r="BQ15" s="145"/>
      <c r="BR15" s="143">
        <f t="shared" si="45"/>
        <v>9159.5123199999998</v>
      </c>
      <c r="BS15" s="144"/>
      <c r="BT15" s="144">
        <f t="shared" si="190"/>
        <v>9159.5123199999998</v>
      </c>
      <c r="BU15" s="144">
        <f>'[11]159 -УВ ПУ'!O7</f>
        <v>9159.5123199999998</v>
      </c>
      <c r="BV15" s="144"/>
      <c r="BW15" s="145"/>
      <c r="BX15" s="143">
        <f t="shared" si="47"/>
        <v>1109229.1510943999</v>
      </c>
      <c r="BY15" s="144">
        <f t="shared" si="48"/>
        <v>843812.82877439982</v>
      </c>
      <c r="BZ15" s="144">
        <f t="shared" si="191"/>
        <v>265416.32232000004</v>
      </c>
      <c r="CA15" s="144">
        <f t="shared" si="50"/>
        <v>180698.81232</v>
      </c>
      <c r="CB15" s="144">
        <f t="shared" si="50"/>
        <v>84717.510000000009</v>
      </c>
      <c r="CC15" s="145"/>
      <c r="CD15" s="143">
        <f t="shared" si="51"/>
        <v>0</v>
      </c>
      <c r="CE15" s="144">
        <f>'[11]Протокол 5 '!AB13</f>
        <v>0</v>
      </c>
      <c r="CF15" s="144">
        <f t="shared" si="192"/>
        <v>0</v>
      </c>
      <c r="CG15" s="144">
        <f>'[11]159 -УВ ПУ'!AA7</f>
        <v>0</v>
      </c>
      <c r="CH15" s="144"/>
      <c r="CI15" s="145"/>
      <c r="CJ15" s="143">
        <f t="shared" si="53"/>
        <v>1109229.1510943999</v>
      </c>
      <c r="CK15" s="144">
        <f t="shared" si="54"/>
        <v>843812.82877439982</v>
      </c>
      <c r="CL15" s="144">
        <f t="shared" si="193"/>
        <v>265416.32232000004</v>
      </c>
      <c r="CM15" s="144">
        <f t="shared" si="56"/>
        <v>180698.81232</v>
      </c>
      <c r="CN15" s="144">
        <f t="shared" si="56"/>
        <v>84717.510000000009</v>
      </c>
      <c r="CO15" s="145"/>
      <c r="CP15" s="143">
        <f t="shared" si="57"/>
        <v>-1125.7763199999999</v>
      </c>
      <c r="CQ15" s="144">
        <v>-144.4</v>
      </c>
      <c r="CR15" s="144">
        <f t="shared" si="194"/>
        <v>-981.37631999999996</v>
      </c>
      <c r="CS15" s="144">
        <v>-981.37631999999996</v>
      </c>
      <c r="CT15" s="144"/>
      <c r="CU15" s="145"/>
      <c r="CV15" s="143">
        <f t="shared" si="59"/>
        <v>1108103.3747743997</v>
      </c>
      <c r="CW15" s="144">
        <f t="shared" si="60"/>
        <v>843668.4287743998</v>
      </c>
      <c r="CX15" s="144">
        <f t="shared" si="61"/>
        <v>264434.946</v>
      </c>
      <c r="CY15" s="144">
        <f t="shared" si="146"/>
        <v>179717.43599999999</v>
      </c>
      <c r="CZ15" s="144">
        <f t="shared" si="62"/>
        <v>84717.510000000009</v>
      </c>
      <c r="DA15" s="145"/>
      <c r="DB15" s="143">
        <f t="shared" si="63"/>
        <v>0</v>
      </c>
      <c r="DC15" s="144"/>
      <c r="DD15" s="144"/>
      <c r="DE15" s="144"/>
      <c r="DF15" s="144"/>
      <c r="DG15" s="145"/>
      <c r="DH15" s="143">
        <f t="shared" si="64"/>
        <v>1108103.3747743997</v>
      </c>
      <c r="DI15" s="144">
        <f t="shared" si="65"/>
        <v>843668.4287743998</v>
      </c>
      <c r="DJ15" s="144">
        <f t="shared" si="66"/>
        <v>264434.946</v>
      </c>
      <c r="DK15" s="144">
        <f t="shared" si="67"/>
        <v>179717.43599999999</v>
      </c>
      <c r="DL15" s="144">
        <f t="shared" si="67"/>
        <v>84717.510000000009</v>
      </c>
      <c r="DM15" s="145"/>
      <c r="DN15" s="143">
        <f t="shared" si="68"/>
        <v>26133</v>
      </c>
      <c r="DO15" s="144">
        <f>19421+6712</f>
        <v>26133</v>
      </c>
      <c r="DP15" s="144">
        <f t="shared" si="69"/>
        <v>0</v>
      </c>
      <c r="DQ15" s="144"/>
      <c r="DR15" s="144"/>
      <c r="DS15" s="145"/>
      <c r="DT15" s="143">
        <f t="shared" si="70"/>
        <v>1134236.3747743997</v>
      </c>
      <c r="DU15" s="144">
        <f>DI15+DO15</f>
        <v>869801.4287743998</v>
      </c>
      <c r="DV15" s="144">
        <f t="shared" si="162"/>
        <v>264434.946</v>
      </c>
      <c r="DW15" s="144">
        <f>DQ15+DK15</f>
        <v>179717.43599999999</v>
      </c>
      <c r="DX15" s="144">
        <f>DR15+DL15</f>
        <v>84717.510000000009</v>
      </c>
      <c r="DY15" s="144">
        <f t="shared" si="5"/>
        <v>0</v>
      </c>
      <c r="DZ15" s="143">
        <f>EA15+EB15</f>
        <v>111293.56</v>
      </c>
      <c r="EA15" s="145">
        <v>111293.56</v>
      </c>
      <c r="EB15" s="145">
        <f t="shared" si="71"/>
        <v>0</v>
      </c>
      <c r="EC15" s="145"/>
      <c r="ED15" s="145"/>
      <c r="EE15" s="145"/>
      <c r="EF15" s="143">
        <f t="shared" si="72"/>
        <v>1219396.9347743997</v>
      </c>
      <c r="EG15" s="144">
        <f t="shared" si="73"/>
        <v>954961.98877439974</v>
      </c>
      <c r="EH15" s="144">
        <f t="shared" si="149"/>
        <v>264434.946</v>
      </c>
      <c r="EI15" s="144">
        <f t="shared" si="6"/>
        <v>179717.43599999999</v>
      </c>
      <c r="EJ15" s="144">
        <f t="shared" si="6"/>
        <v>84717.510000000009</v>
      </c>
      <c r="EK15" s="145"/>
      <c r="EL15" s="143">
        <f t="shared" si="74"/>
        <v>1507.4640000000002</v>
      </c>
      <c r="EM15" s="144">
        <f>'[12]Протокол9 '!H13</f>
        <v>1507.4640000000002</v>
      </c>
      <c r="EN15" s="144">
        <f t="shared" si="163"/>
        <v>0</v>
      </c>
      <c r="EO15" s="144"/>
      <c r="EP15" s="144"/>
      <c r="EQ15" s="145"/>
      <c r="ER15" s="143">
        <f t="shared" si="75"/>
        <v>0</v>
      </c>
      <c r="ES15" s="144"/>
      <c r="ET15" s="144"/>
      <c r="EU15" s="144"/>
      <c r="EV15" s="144"/>
      <c r="EW15" s="145"/>
      <c r="EX15" s="155">
        <f t="shared" si="76"/>
        <v>1220904.3987743999</v>
      </c>
      <c r="EY15" s="155">
        <f t="shared" si="77"/>
        <v>956469.45277439978</v>
      </c>
      <c r="EZ15" s="155">
        <f t="shared" si="78"/>
        <v>264434.946</v>
      </c>
      <c r="FA15" s="155">
        <f t="shared" si="79"/>
        <v>179717.43599999999</v>
      </c>
      <c r="FB15" s="155">
        <f t="shared" si="7"/>
        <v>84717.510000000009</v>
      </c>
      <c r="FC15" s="155">
        <f t="shared" si="7"/>
        <v>0</v>
      </c>
      <c r="FD15" s="143">
        <f t="shared" si="80"/>
        <v>0</v>
      </c>
      <c r="FE15" s="144">
        <v>0</v>
      </c>
      <c r="FF15" s="144"/>
      <c r="FG15" s="144"/>
      <c r="FH15" s="144"/>
      <c r="FI15" s="145"/>
      <c r="FJ15" s="143">
        <f t="shared" si="81"/>
        <v>0</v>
      </c>
      <c r="FK15" s="156"/>
      <c r="FL15" s="156">
        <f t="shared" si="82"/>
        <v>0</v>
      </c>
      <c r="FM15" s="156"/>
      <c r="FN15" s="156"/>
      <c r="FO15" s="157"/>
      <c r="FP15" s="155">
        <f t="shared" si="83"/>
        <v>1220904.3987743999</v>
      </c>
      <c r="FQ15" s="155">
        <f t="shared" si="84"/>
        <v>956469.45277439978</v>
      </c>
      <c r="FR15" s="155">
        <f t="shared" si="85"/>
        <v>264434.946</v>
      </c>
      <c r="FS15" s="155">
        <f t="shared" si="86"/>
        <v>179717.43599999999</v>
      </c>
      <c r="FT15" s="155">
        <f t="shared" si="86"/>
        <v>84717.510000000009</v>
      </c>
      <c r="FU15" s="155">
        <f t="shared" si="8"/>
        <v>0</v>
      </c>
      <c r="FV15" s="143">
        <f t="shared" si="150"/>
        <v>3940.55</v>
      </c>
      <c r="FW15" s="163">
        <v>3940.55</v>
      </c>
      <c r="FX15" s="163">
        <f t="shared" si="164"/>
        <v>0</v>
      </c>
      <c r="FY15" s="163"/>
      <c r="FZ15" s="163"/>
      <c r="GA15" s="145"/>
      <c r="GB15" s="143">
        <f t="shared" si="87"/>
        <v>0</v>
      </c>
      <c r="GC15" s="163"/>
      <c r="GD15" s="163">
        <f t="shared" si="165"/>
        <v>0</v>
      </c>
      <c r="GE15" s="163"/>
      <c r="GF15" s="163"/>
      <c r="GG15" s="145"/>
      <c r="GH15" s="155">
        <f t="shared" si="88"/>
        <v>1224844.9487743997</v>
      </c>
      <c r="GI15" s="155">
        <f t="shared" si="89"/>
        <v>960410.00277439982</v>
      </c>
      <c r="GJ15" s="155">
        <f t="shared" si="90"/>
        <v>264434.946</v>
      </c>
      <c r="GK15" s="155">
        <f t="shared" si="91"/>
        <v>179717.43599999999</v>
      </c>
      <c r="GL15" s="155">
        <f t="shared" si="91"/>
        <v>84717.510000000009</v>
      </c>
      <c r="GM15" s="155">
        <f t="shared" si="9"/>
        <v>0</v>
      </c>
      <c r="GN15" s="143">
        <f t="shared" si="151"/>
        <v>4076.672</v>
      </c>
      <c r="GO15" s="163">
        <f>'[13]Протокол 12  '!H13</f>
        <v>3994.3519999999999</v>
      </c>
      <c r="GP15" s="163">
        <f t="shared" si="166"/>
        <v>82.32</v>
      </c>
      <c r="GQ15" s="163">
        <f>'[13]Протокол 12  '!I13</f>
        <v>82.32</v>
      </c>
      <c r="GR15" s="163"/>
      <c r="GS15" s="145"/>
      <c r="GT15" s="143">
        <f t="shared" si="167"/>
        <v>0</v>
      </c>
      <c r="GU15" s="163"/>
      <c r="GV15" s="163">
        <f t="shared" si="168"/>
        <v>0</v>
      </c>
      <c r="GW15" s="163"/>
      <c r="GX15" s="163"/>
      <c r="GY15" s="145"/>
      <c r="GZ15" s="143">
        <f t="shared" si="152"/>
        <v>1228921.6207743997</v>
      </c>
      <c r="HA15" s="155">
        <f t="shared" si="93"/>
        <v>964404.35477439978</v>
      </c>
      <c r="HB15" s="155">
        <f t="shared" si="94"/>
        <v>264517.266</v>
      </c>
      <c r="HC15" s="155">
        <f t="shared" si="10"/>
        <v>179799.75599999999</v>
      </c>
      <c r="HD15" s="155">
        <f t="shared" si="10"/>
        <v>84717.510000000009</v>
      </c>
      <c r="HE15" s="155">
        <f t="shared" si="10"/>
        <v>0</v>
      </c>
      <c r="HF15" s="143">
        <f t="shared" si="95"/>
        <v>-9099.5481569999993</v>
      </c>
      <c r="HG15" s="159">
        <v>-1015.2873489999999</v>
      </c>
      <c r="HH15" s="159">
        <f t="shared" si="195"/>
        <v>-8084.2608079999991</v>
      </c>
      <c r="HI15" s="159">
        <v>-3246.47885</v>
      </c>
      <c r="HJ15" s="159">
        <v>-4837.7819579999996</v>
      </c>
      <c r="HK15" s="160"/>
      <c r="HL15" s="143">
        <f t="shared" si="97"/>
        <v>-9779.1846150000001</v>
      </c>
      <c r="HM15" s="144">
        <v>-7835.3188149999996</v>
      </c>
      <c r="HN15" s="144">
        <f t="shared" si="196"/>
        <v>-1943.8658</v>
      </c>
      <c r="HO15" s="161">
        <v>-1943.8658</v>
      </c>
      <c r="HP15" s="161"/>
      <c r="HQ15" s="145"/>
      <c r="HR15" s="143">
        <f t="shared" si="99"/>
        <v>-993.24166720000005</v>
      </c>
      <c r="HS15" s="144">
        <v>-679.64166720000003</v>
      </c>
      <c r="HT15" s="144">
        <f t="shared" si="197"/>
        <v>-313.60000000000002</v>
      </c>
      <c r="HU15" s="161">
        <v>-313.60000000000002</v>
      </c>
      <c r="HV15" s="161"/>
      <c r="HW15" s="145"/>
      <c r="HX15" s="143">
        <f t="shared" si="101"/>
        <v>-16.552</v>
      </c>
      <c r="HY15" s="144">
        <v>-16.552</v>
      </c>
      <c r="HZ15" s="144">
        <f t="shared" si="198"/>
        <v>0</v>
      </c>
      <c r="IA15" s="161"/>
      <c r="IB15" s="161"/>
      <c r="IC15" s="145"/>
      <c r="ID15" s="143">
        <f t="shared" si="103"/>
        <v>1209033.0943351998</v>
      </c>
      <c r="IE15" s="144">
        <f t="shared" si="104"/>
        <v>954857.55494319974</v>
      </c>
      <c r="IF15" s="144">
        <f t="shared" si="105"/>
        <v>254175.53939199998</v>
      </c>
      <c r="IG15" s="144">
        <f t="shared" si="11"/>
        <v>174295.81134999997</v>
      </c>
      <c r="IH15" s="144">
        <f t="shared" si="11"/>
        <v>79879.728042000002</v>
      </c>
      <c r="II15" s="144">
        <f t="shared" si="11"/>
        <v>0</v>
      </c>
      <c r="IJ15" s="143">
        <f t="shared" si="153"/>
        <v>5051.2044800000003</v>
      </c>
      <c r="IK15" s="163">
        <f>'[14]Протокол 13  '!H13</f>
        <v>5051.2044800000003</v>
      </c>
      <c r="IL15" s="163">
        <f t="shared" si="169"/>
        <v>0</v>
      </c>
      <c r="IM15" s="163"/>
      <c r="IN15" s="163"/>
      <c r="IO15" s="145"/>
      <c r="IP15" s="143">
        <f t="shared" si="170"/>
        <v>-2359.84</v>
      </c>
      <c r="IQ15" s="163">
        <f>'[14]Протокол 13  '!L13</f>
        <v>-2359.84</v>
      </c>
      <c r="IR15" s="163">
        <f t="shared" si="154"/>
        <v>0</v>
      </c>
      <c r="IS15" s="163"/>
      <c r="IT15" s="163"/>
      <c r="IU15" s="145"/>
      <c r="IV15" s="143">
        <f t="shared" si="106"/>
        <v>1211724.4588151998</v>
      </c>
      <c r="IW15" s="144">
        <f t="shared" si="107"/>
        <v>957548.91942319972</v>
      </c>
      <c r="IX15" s="144">
        <f t="shared" si="108"/>
        <v>254175.53939199998</v>
      </c>
      <c r="IY15" s="144">
        <f t="shared" si="109"/>
        <v>174295.81134999997</v>
      </c>
      <c r="IZ15" s="144">
        <f t="shared" si="109"/>
        <v>79879.728042000002</v>
      </c>
      <c r="JA15" s="144">
        <f t="shared" si="109"/>
        <v>0</v>
      </c>
      <c r="JB15" s="254">
        <f>JC15+JD15</f>
        <v>17987.422000000002</v>
      </c>
      <c r="JC15" s="163">
        <v>17937.422000000002</v>
      </c>
      <c r="JD15" s="163">
        <v>50</v>
      </c>
      <c r="JE15" s="163">
        <v>50</v>
      </c>
      <c r="JF15" s="163"/>
      <c r="JG15" s="151"/>
      <c r="JH15" s="252">
        <f>JI15+JJ15</f>
        <v>-641.67899999999997</v>
      </c>
      <c r="JI15" s="163">
        <v>-641.67899999999997</v>
      </c>
      <c r="JJ15" s="163">
        <v>0</v>
      </c>
      <c r="JK15" s="163"/>
      <c r="JL15" s="163"/>
      <c r="JM15" s="145"/>
      <c r="JN15" s="143">
        <f t="shared" si="110"/>
        <v>1229070.2018151998</v>
      </c>
      <c r="JO15" s="144">
        <f t="shared" si="111"/>
        <v>974844.66242319974</v>
      </c>
      <c r="JP15" s="144">
        <f>JQ15+JR15</f>
        <v>254225.53939199998</v>
      </c>
      <c r="JQ15" s="144">
        <f>IY15+JE15+JK15</f>
        <v>174345.81134999997</v>
      </c>
      <c r="JR15" s="144">
        <f>IZ15+JF15+JL15</f>
        <v>79879.728042000002</v>
      </c>
      <c r="JS15" s="144">
        <f t="shared" si="113"/>
        <v>0</v>
      </c>
      <c r="JT15" s="143">
        <f>JU15+JV15</f>
        <v>-1654.123</v>
      </c>
      <c r="JU15" s="144">
        <v>-1362.759</v>
      </c>
      <c r="JV15" s="159">
        <f>JW15+JX15</f>
        <v>-291.36399999999998</v>
      </c>
      <c r="JW15" s="159">
        <v>-291.36399999999998</v>
      </c>
      <c r="JX15" s="161"/>
      <c r="JY15" s="145"/>
      <c r="JZ15" s="143">
        <f t="shared" si="115"/>
        <v>1227416.0788151997</v>
      </c>
      <c r="KA15" s="144">
        <f t="shared" si="155"/>
        <v>973481.90342319978</v>
      </c>
      <c r="KB15" s="144">
        <f t="shared" si="116"/>
        <v>253934.17539199998</v>
      </c>
      <c r="KC15" s="144">
        <f t="shared" si="156"/>
        <v>174054.44734999997</v>
      </c>
      <c r="KD15" s="144">
        <f t="shared" si="13"/>
        <v>79879.728042000002</v>
      </c>
      <c r="KE15" s="144">
        <f t="shared" si="13"/>
        <v>0</v>
      </c>
      <c r="KF15" s="254">
        <f>KG15+KH15</f>
        <v>25144</v>
      </c>
      <c r="KG15" s="163">
        <v>18750</v>
      </c>
      <c r="KH15" s="163">
        <v>6394</v>
      </c>
      <c r="KI15" s="163">
        <v>6394</v>
      </c>
      <c r="KJ15" s="163">
        <v>0</v>
      </c>
      <c r="KK15" s="151"/>
      <c r="KL15" s="288">
        <f>KM15+KN15</f>
        <v>-6752.4</v>
      </c>
      <c r="KM15" s="163">
        <v>-6394</v>
      </c>
      <c r="KN15" s="163">
        <v>-358.4</v>
      </c>
      <c r="KO15" s="163">
        <v>0</v>
      </c>
      <c r="KP15" s="163">
        <v>-358.4</v>
      </c>
      <c r="KQ15" s="145"/>
      <c r="KR15" s="155">
        <f t="shared" si="118"/>
        <v>1245807.6788151998</v>
      </c>
      <c r="KS15" s="284">
        <f t="shared" si="119"/>
        <v>985837.90342319978</v>
      </c>
      <c r="KT15" s="284">
        <f t="shared" si="120"/>
        <v>259969.77539199998</v>
      </c>
      <c r="KU15" s="284">
        <f t="shared" si="121"/>
        <v>180448.44734999997</v>
      </c>
      <c r="KV15" s="284">
        <f t="shared" si="14"/>
        <v>79521.328042000008</v>
      </c>
      <c r="KW15" s="155">
        <f t="shared" si="14"/>
        <v>0</v>
      </c>
      <c r="KX15" s="254">
        <f>KY15+KZ15</f>
        <v>0</v>
      </c>
      <c r="KY15" s="163">
        <f>'[8]Протокол 15  '!Z13</f>
        <v>0</v>
      </c>
      <c r="KZ15" s="163">
        <f t="shared" ref="KZ15:KZ18" si="205">LA15+LB15</f>
        <v>0</v>
      </c>
      <c r="LA15" s="163">
        <f>'[8]Протокол 15  '!AA13</f>
        <v>0</v>
      </c>
      <c r="LB15" s="163">
        <f>'[8]Протокол 15  '!AB13</f>
        <v>0</v>
      </c>
      <c r="LC15" s="151"/>
      <c r="LD15" s="288">
        <f>LE15+LF15</f>
        <v>0</v>
      </c>
      <c r="LE15" s="163">
        <f>'[8]Протокол 15  '!AD13</f>
        <v>0</v>
      </c>
      <c r="LF15" s="163">
        <f t="shared" si="15"/>
        <v>0</v>
      </c>
      <c r="LG15" s="163">
        <f>'[8]Протокол 15  '!AE13</f>
        <v>0</v>
      </c>
      <c r="LH15" s="163">
        <f>'[8]Протокол 15  '!AF13</f>
        <v>0</v>
      </c>
      <c r="LI15" s="145"/>
      <c r="LJ15" s="155">
        <f t="shared" si="199"/>
        <v>1245807.6788151998</v>
      </c>
      <c r="LK15" s="284">
        <f t="shared" si="125"/>
        <v>985837.90342319978</v>
      </c>
      <c r="LL15" s="284">
        <f t="shared" si="126"/>
        <v>259969.77539199998</v>
      </c>
      <c r="LM15" s="284">
        <f t="shared" si="200"/>
        <v>180448.44734999997</v>
      </c>
      <c r="LN15" s="284">
        <f t="shared" si="16"/>
        <v>79521.328042000008</v>
      </c>
      <c r="LO15" s="155">
        <f t="shared" si="16"/>
        <v>0</v>
      </c>
      <c r="LP15" s="143">
        <f>LQ15+LR15</f>
        <v>-385.08100000000002</v>
      </c>
      <c r="LQ15" s="144">
        <v>-385.08100000000002</v>
      </c>
      <c r="LR15" s="159"/>
      <c r="LS15" s="159"/>
      <c r="LT15" s="161"/>
      <c r="LU15" s="145"/>
      <c r="LV15" s="285">
        <f t="shared" si="128"/>
        <v>1245422.5978151998</v>
      </c>
      <c r="LW15" s="285">
        <f t="shared" si="129"/>
        <v>985452.82242319977</v>
      </c>
      <c r="LX15" s="285">
        <f t="shared" si="130"/>
        <v>259969.77539199998</v>
      </c>
      <c r="LY15" s="285">
        <f t="shared" si="175"/>
        <v>180448.44734999997</v>
      </c>
      <c r="LZ15" s="285">
        <f t="shared" si="18"/>
        <v>79521.328042000008</v>
      </c>
      <c r="MA15" s="285">
        <f t="shared" si="18"/>
        <v>0</v>
      </c>
      <c r="MB15" s="254">
        <f>MC15+MD15</f>
        <v>490.5</v>
      </c>
      <c r="MC15" s="163"/>
      <c r="MD15" s="163">
        <f t="shared" si="177"/>
        <v>490.5</v>
      </c>
      <c r="ME15" s="163">
        <f>'[10]Протокол 17  '!I13</f>
        <v>490.5</v>
      </c>
      <c r="MF15" s="163"/>
      <c r="MG15" s="151"/>
      <c r="MH15" s="288">
        <f>MI15+MJ15</f>
        <v>0</v>
      </c>
      <c r="MI15" s="163"/>
      <c r="MJ15" s="163">
        <f t="shared" si="19"/>
        <v>0</v>
      </c>
      <c r="MK15" s="163"/>
      <c r="ML15" s="163"/>
      <c r="MM15" s="145"/>
      <c r="MN15" s="683">
        <f t="shared" si="202"/>
        <v>1245913.0978151998</v>
      </c>
      <c r="MO15" s="284">
        <f t="shared" si="179"/>
        <v>985452.82242319977</v>
      </c>
      <c r="MP15" s="284">
        <f t="shared" si="180"/>
        <v>260460.27539199998</v>
      </c>
      <c r="MQ15" s="284">
        <f t="shared" si="158"/>
        <v>180938.94734999997</v>
      </c>
      <c r="MR15" s="284">
        <f t="shared" si="158"/>
        <v>79521.328042000008</v>
      </c>
      <c r="MS15" s="683">
        <f t="shared" si="20"/>
        <v>0</v>
      </c>
      <c r="MT15" s="155">
        <f t="shared" si="181"/>
        <v>83160</v>
      </c>
      <c r="MU15" s="738">
        <v>83160</v>
      </c>
      <c r="MV15" s="284">
        <f t="shared" si="133"/>
        <v>0</v>
      </c>
      <c r="MW15" s="678"/>
      <c r="MX15" s="678"/>
      <c r="MY15" s="678"/>
      <c r="MZ15" s="155">
        <f>NA15+NB15+NE15</f>
        <v>1329073.0978151998</v>
      </c>
      <c r="NA15" s="284">
        <f>MO15+MU15</f>
        <v>1068612.8224231997</v>
      </c>
      <c r="NB15" s="284">
        <f t="shared" si="182"/>
        <v>260460.27539199998</v>
      </c>
      <c r="NC15" s="284">
        <f t="shared" si="136"/>
        <v>180938.94734999997</v>
      </c>
      <c r="ND15" s="284">
        <f t="shared" si="137"/>
        <v>79521.328042000008</v>
      </c>
      <c r="NE15" s="155">
        <f t="shared" si="21"/>
        <v>0</v>
      </c>
      <c r="NF15" s="254" t="e">
        <f>NG15+NH15</f>
        <v>#REF!</v>
      </c>
      <c r="NG15" s="163" t="e">
        <f>#REF!</f>
        <v>#REF!</v>
      </c>
      <c r="NH15" s="163" t="e">
        <f t="shared" si="184"/>
        <v>#REF!</v>
      </c>
      <c r="NI15" s="163" t="e">
        <f>#REF!</f>
        <v>#REF!</v>
      </c>
      <c r="NJ15" s="163"/>
      <c r="NK15" s="151"/>
      <c r="NL15" s="288" t="e">
        <f>NM15+NN15</f>
        <v>#REF!</v>
      </c>
      <c r="NM15" s="163" t="e">
        <f>#REF!</f>
        <v>#REF!</v>
      </c>
      <c r="NN15" s="163" t="e">
        <f>NO15+NP15</f>
        <v>#REF!</v>
      </c>
      <c r="NO15" s="163" t="e">
        <f>#REF!</f>
        <v>#REF!</v>
      </c>
      <c r="NP15" s="163"/>
      <c r="NQ15" s="145"/>
      <c r="NR15" s="285" t="e">
        <f>NS15+NT15</f>
        <v>#REF!</v>
      </c>
      <c r="NS15" s="285" t="e">
        <f>NA15+NG15+NM15</f>
        <v>#REF!</v>
      </c>
      <c r="NT15" s="285" t="e">
        <f t="shared" si="159"/>
        <v>#REF!</v>
      </c>
      <c r="NU15" s="285" t="e">
        <f>NC15+NI15+NO15</f>
        <v>#REF!</v>
      </c>
      <c r="NV15" s="285">
        <f>ND15+NJ15+NP15</f>
        <v>79521.328042000008</v>
      </c>
      <c r="NW15" s="285">
        <f t="shared" si="142"/>
        <v>0</v>
      </c>
    </row>
    <row r="16" spans="1:387" ht="19.5" customHeight="1" x14ac:dyDescent="0.2">
      <c r="A16" s="168" t="s">
        <v>325</v>
      </c>
      <c r="B16" s="731">
        <v>169</v>
      </c>
      <c r="C16" s="166" t="s">
        <v>326</v>
      </c>
      <c r="D16" s="167">
        <f t="shared" si="24"/>
        <v>246857.85799999998</v>
      </c>
      <c r="E16" s="144">
        <f>'[7]169-2020 ГЗ'!D5</f>
        <v>129552.88099999999</v>
      </c>
      <c r="F16" s="144">
        <f t="shared" si="0"/>
        <v>117304.97699999998</v>
      </c>
      <c r="G16" s="144">
        <f>'[7]169-2020 ГЗ'!F5</f>
        <v>117304.97699999998</v>
      </c>
      <c r="H16" s="144"/>
      <c r="I16" s="145"/>
      <c r="J16" s="143">
        <f t="shared" si="1"/>
        <v>70618</v>
      </c>
      <c r="K16" s="144"/>
      <c r="L16" s="159">
        <f t="shared" si="187"/>
        <v>70618</v>
      </c>
      <c r="M16" s="159">
        <v>70618</v>
      </c>
      <c r="N16" s="159"/>
      <c r="O16" s="145"/>
      <c r="P16" s="143">
        <f t="shared" si="160"/>
        <v>317475.85800000001</v>
      </c>
      <c r="Q16" s="144">
        <f t="shared" si="25"/>
        <v>129552.88099999999</v>
      </c>
      <c r="R16" s="144">
        <f t="shared" si="2"/>
        <v>187922.97699999998</v>
      </c>
      <c r="S16" s="144">
        <f t="shared" si="26"/>
        <v>187922.97699999998</v>
      </c>
      <c r="T16" s="144">
        <f t="shared" si="3"/>
        <v>0</v>
      </c>
      <c r="U16" s="145"/>
      <c r="V16" s="143">
        <f t="shared" si="27"/>
        <v>0</v>
      </c>
      <c r="W16" s="144"/>
      <c r="X16" s="144">
        <f t="shared" si="28"/>
        <v>0</v>
      </c>
      <c r="Y16" s="144"/>
      <c r="Z16" s="144"/>
      <c r="AA16" s="145"/>
      <c r="AB16" s="146">
        <f t="shared" si="29"/>
        <v>317475.85800000001</v>
      </c>
      <c r="AC16" s="147">
        <f t="shared" si="30"/>
        <v>129552.88099999999</v>
      </c>
      <c r="AD16" s="147">
        <f>AE16+AF16</f>
        <v>187922.97699999998</v>
      </c>
      <c r="AE16" s="147">
        <f t="shared" si="4"/>
        <v>187922.97699999998</v>
      </c>
      <c r="AF16" s="147">
        <f t="shared" si="4"/>
        <v>0</v>
      </c>
      <c r="AG16" s="145"/>
      <c r="AH16" s="146">
        <f t="shared" si="32"/>
        <v>14951.616</v>
      </c>
      <c r="AI16" s="148">
        <f>'[16]Протокол 3  от 5.02.2020 г. '!F19</f>
        <v>14951.616</v>
      </c>
      <c r="AJ16" s="148"/>
      <c r="AK16" s="148"/>
      <c r="AL16" s="148"/>
      <c r="AM16" s="149"/>
      <c r="AN16" s="146">
        <f t="shared" si="33"/>
        <v>332427.47399999999</v>
      </c>
      <c r="AO16" s="144">
        <f t="shared" si="34"/>
        <v>144504.497</v>
      </c>
      <c r="AP16" s="144">
        <f t="shared" si="35"/>
        <v>187922.97699999998</v>
      </c>
      <c r="AQ16" s="144">
        <f t="shared" si="36"/>
        <v>187922.97699999998</v>
      </c>
      <c r="AR16" s="144">
        <f t="shared" si="36"/>
        <v>0</v>
      </c>
      <c r="AS16" s="145"/>
      <c r="AT16" s="150">
        <f>AU16+AV16</f>
        <v>10324.599999999999</v>
      </c>
      <c r="AU16" s="144">
        <v>7280</v>
      </c>
      <c r="AV16" s="144">
        <f>AW16+AX16</f>
        <v>3044.5999999999985</v>
      </c>
      <c r="AW16" s="144">
        <v>3044.5999999999985</v>
      </c>
      <c r="AX16" s="144"/>
      <c r="AY16" s="145"/>
      <c r="AZ16" s="146">
        <f t="shared" si="37"/>
        <v>342752.07400000002</v>
      </c>
      <c r="BA16" s="144">
        <f t="shared" si="38"/>
        <v>151784.497</v>
      </c>
      <c r="BB16" s="144">
        <f t="shared" si="38"/>
        <v>190967.57699999999</v>
      </c>
      <c r="BC16" s="144">
        <f>AQ16+AW16</f>
        <v>190967.57699999999</v>
      </c>
      <c r="BD16" s="144">
        <f t="shared" si="38"/>
        <v>0</v>
      </c>
      <c r="BE16" s="151"/>
      <c r="BF16" s="152">
        <f>BG16+BH16</f>
        <v>-13315.7470032</v>
      </c>
      <c r="BG16" s="169">
        <v>-10.7470032</v>
      </c>
      <c r="BH16" s="153">
        <f t="shared" ref="BH16:BH17" si="206">BI16+BJ16</f>
        <v>-13305</v>
      </c>
      <c r="BI16" s="169">
        <v>-13305</v>
      </c>
      <c r="BJ16" s="153"/>
      <c r="BK16" s="154"/>
      <c r="BL16" s="143">
        <f t="shared" si="41"/>
        <v>329436.32699680002</v>
      </c>
      <c r="BM16" s="144">
        <f t="shared" si="42"/>
        <v>151773.7499968</v>
      </c>
      <c r="BN16" s="144">
        <f t="shared" si="43"/>
        <v>177662.57699999999</v>
      </c>
      <c r="BO16" s="144">
        <f t="shared" si="145"/>
        <v>177662.57699999999</v>
      </c>
      <c r="BP16" s="144">
        <f t="shared" si="44"/>
        <v>0</v>
      </c>
      <c r="BQ16" s="145"/>
      <c r="BR16" s="143">
        <f t="shared" si="45"/>
        <v>8288</v>
      </c>
      <c r="BS16" s="144"/>
      <c r="BT16" s="144">
        <f t="shared" si="190"/>
        <v>8288</v>
      </c>
      <c r="BU16" s="144">
        <f>'[11]Протокол 5 '!Q14</f>
        <v>8288</v>
      </c>
      <c r="BV16" s="144"/>
      <c r="BW16" s="145"/>
      <c r="BX16" s="143">
        <f t="shared" si="47"/>
        <v>337724.32699680002</v>
      </c>
      <c r="BY16" s="144">
        <f t="shared" si="48"/>
        <v>151773.7499968</v>
      </c>
      <c r="BZ16" s="144">
        <f t="shared" si="191"/>
        <v>185950.57699999999</v>
      </c>
      <c r="CA16" s="144">
        <f t="shared" si="50"/>
        <v>185950.57699999999</v>
      </c>
      <c r="CB16" s="144">
        <f t="shared" si="50"/>
        <v>0</v>
      </c>
      <c r="CC16" s="145"/>
      <c r="CD16" s="143">
        <f t="shared" si="51"/>
        <v>7668.415</v>
      </c>
      <c r="CE16" s="144">
        <f>[9]Протокол7!H14</f>
        <v>7668.415</v>
      </c>
      <c r="CF16" s="144">
        <f t="shared" si="192"/>
        <v>0</v>
      </c>
      <c r="CG16" s="144">
        <f>'[11]Протокол 5 '!AC14</f>
        <v>0</v>
      </c>
      <c r="CH16" s="144">
        <f>[9]Протокол7!J14</f>
        <v>0</v>
      </c>
      <c r="CI16" s="145"/>
      <c r="CJ16" s="143">
        <f t="shared" si="53"/>
        <v>345392.7419968</v>
      </c>
      <c r="CK16" s="144">
        <f t="shared" si="54"/>
        <v>159442.16499680001</v>
      </c>
      <c r="CL16" s="144">
        <f t="shared" si="193"/>
        <v>185950.57699999999</v>
      </c>
      <c r="CM16" s="144">
        <f t="shared" si="56"/>
        <v>185950.57699999999</v>
      </c>
      <c r="CN16" s="144">
        <f t="shared" si="56"/>
        <v>0</v>
      </c>
      <c r="CO16" s="145"/>
      <c r="CP16" s="143">
        <f t="shared" si="57"/>
        <v>0</v>
      </c>
      <c r="CQ16" s="144"/>
      <c r="CR16" s="144">
        <f t="shared" si="194"/>
        <v>0</v>
      </c>
      <c r="CS16" s="144"/>
      <c r="CT16" s="144"/>
      <c r="CU16" s="145"/>
      <c r="CV16" s="143">
        <f t="shared" si="59"/>
        <v>345392.7419968</v>
      </c>
      <c r="CW16" s="144">
        <f t="shared" si="60"/>
        <v>159442.16499680001</v>
      </c>
      <c r="CX16" s="144">
        <f t="shared" si="61"/>
        <v>185950.57699999999</v>
      </c>
      <c r="CY16" s="144">
        <f t="shared" si="146"/>
        <v>185950.57699999999</v>
      </c>
      <c r="CZ16" s="144">
        <f t="shared" si="62"/>
        <v>0</v>
      </c>
      <c r="DA16" s="145"/>
      <c r="DB16" s="143">
        <f t="shared" si="63"/>
        <v>7668.415</v>
      </c>
      <c r="DC16" s="144">
        <f>[9]Протокол7!P14</f>
        <v>7668.415</v>
      </c>
      <c r="DD16" s="144"/>
      <c r="DE16" s="144">
        <v>-20156.855</v>
      </c>
      <c r="DF16" s="144"/>
      <c r="DG16" s="145"/>
      <c r="DH16" s="143">
        <f t="shared" si="64"/>
        <v>332904.3019968</v>
      </c>
      <c r="DI16" s="144">
        <f t="shared" si="65"/>
        <v>167110.57999680002</v>
      </c>
      <c r="DJ16" s="144">
        <f>DK16+DL16</f>
        <v>165793.72199999998</v>
      </c>
      <c r="DK16" s="144">
        <f t="shared" si="67"/>
        <v>165793.72199999998</v>
      </c>
      <c r="DL16" s="144">
        <f t="shared" si="67"/>
        <v>0</v>
      </c>
      <c r="DM16" s="145"/>
      <c r="DN16" s="143">
        <f t="shared" si="68"/>
        <v>136123</v>
      </c>
      <c r="DO16" s="144">
        <v>136123</v>
      </c>
      <c r="DP16" s="144">
        <f t="shared" si="69"/>
        <v>0</v>
      </c>
      <c r="DQ16" s="144"/>
      <c r="DR16" s="144"/>
      <c r="DS16" s="145"/>
      <c r="DT16" s="143">
        <f t="shared" si="70"/>
        <v>469027.3019968</v>
      </c>
      <c r="DU16" s="144">
        <f t="shared" si="188"/>
        <v>303233.57999680005</v>
      </c>
      <c r="DV16" s="144">
        <f t="shared" si="162"/>
        <v>165793.72199999998</v>
      </c>
      <c r="DW16" s="144">
        <f t="shared" si="147"/>
        <v>165793.72199999998</v>
      </c>
      <c r="DX16" s="144">
        <f t="shared" si="5"/>
        <v>0</v>
      </c>
      <c r="DY16" s="144">
        <f t="shared" si="5"/>
        <v>0</v>
      </c>
      <c r="DZ16" s="143">
        <f>EA16+EB16</f>
        <v>146874</v>
      </c>
      <c r="EA16" s="145">
        <v>146874</v>
      </c>
      <c r="EB16" s="145">
        <f t="shared" si="71"/>
        <v>0</v>
      </c>
      <c r="EC16" s="145"/>
      <c r="ED16" s="145"/>
      <c r="EE16" s="145"/>
      <c r="EF16" s="143">
        <f t="shared" si="72"/>
        <v>479778.3019968</v>
      </c>
      <c r="EG16" s="144">
        <f t="shared" si="73"/>
        <v>313984.57999680005</v>
      </c>
      <c r="EH16" s="144">
        <f t="shared" si="149"/>
        <v>165793.72199999998</v>
      </c>
      <c r="EI16" s="144">
        <f t="shared" si="6"/>
        <v>165793.72199999998</v>
      </c>
      <c r="EJ16" s="144">
        <f t="shared" si="6"/>
        <v>0</v>
      </c>
      <c r="EK16" s="145"/>
      <c r="EL16" s="143">
        <f>EM16+EN16</f>
        <v>2532.4039999999995</v>
      </c>
      <c r="EM16" s="144">
        <f>'[12]Протокол9 '!H14</f>
        <v>312.20999999999992</v>
      </c>
      <c r="EN16" s="144">
        <f t="shared" si="163"/>
        <v>2220.1939999999995</v>
      </c>
      <c r="EO16" s="144">
        <f>'[12]Протокол9 '!I14</f>
        <v>2220.1939999999995</v>
      </c>
      <c r="EP16" s="144"/>
      <c r="EQ16" s="145"/>
      <c r="ER16" s="143">
        <f t="shared" si="75"/>
        <v>0</v>
      </c>
      <c r="ES16" s="144"/>
      <c r="ET16" s="144"/>
      <c r="EU16" s="144"/>
      <c r="EV16" s="144"/>
      <c r="EW16" s="145"/>
      <c r="EX16" s="155">
        <f t="shared" si="76"/>
        <v>482310.70599680004</v>
      </c>
      <c r="EY16" s="155">
        <f t="shared" si="77"/>
        <v>314296.78999680007</v>
      </c>
      <c r="EZ16" s="155">
        <f t="shared" si="78"/>
        <v>168013.91599999997</v>
      </c>
      <c r="FA16" s="155">
        <f t="shared" si="79"/>
        <v>168013.91599999997</v>
      </c>
      <c r="FB16" s="155">
        <f t="shared" si="7"/>
        <v>0</v>
      </c>
      <c r="FC16" s="155">
        <f t="shared" si="7"/>
        <v>0</v>
      </c>
      <c r="FD16" s="143">
        <f t="shared" si="80"/>
        <v>1206</v>
      </c>
      <c r="FE16" s="144">
        <v>1206</v>
      </c>
      <c r="FF16" s="144"/>
      <c r="FG16" s="144">
        <v>0</v>
      </c>
      <c r="FH16" s="144"/>
      <c r="FI16" s="145"/>
      <c r="FJ16" s="143">
        <f t="shared" si="81"/>
        <v>0</v>
      </c>
      <c r="FK16" s="156"/>
      <c r="FL16" s="156">
        <f t="shared" si="82"/>
        <v>0</v>
      </c>
      <c r="FM16" s="156"/>
      <c r="FN16" s="156"/>
      <c r="FO16" s="157"/>
      <c r="FP16" s="155">
        <f t="shared" si="83"/>
        <v>483516.70599680004</v>
      </c>
      <c r="FQ16" s="155">
        <f t="shared" si="84"/>
        <v>315502.78999680007</v>
      </c>
      <c r="FR16" s="155">
        <f t="shared" si="85"/>
        <v>168013.91599999997</v>
      </c>
      <c r="FS16" s="155">
        <f>FA16+FG16+FM16</f>
        <v>168013.91599999997</v>
      </c>
      <c r="FT16" s="155">
        <f t="shared" si="86"/>
        <v>0</v>
      </c>
      <c r="FU16" s="155">
        <f t="shared" si="8"/>
        <v>0</v>
      </c>
      <c r="FV16" s="143">
        <f t="shared" si="150"/>
        <v>3517.0820000000003</v>
      </c>
      <c r="FW16" s="163">
        <v>3517.0820000000003</v>
      </c>
      <c r="FX16" s="163">
        <f t="shared" si="164"/>
        <v>0</v>
      </c>
      <c r="FY16" s="163">
        <v>0</v>
      </c>
      <c r="FZ16" s="163"/>
      <c r="GA16" s="145"/>
      <c r="GB16" s="143">
        <f t="shared" si="87"/>
        <v>0</v>
      </c>
      <c r="GC16" s="163"/>
      <c r="GD16" s="163">
        <f t="shared" si="165"/>
        <v>0</v>
      </c>
      <c r="GE16" s="163"/>
      <c r="GF16" s="163"/>
      <c r="GG16" s="145"/>
      <c r="GH16" s="155">
        <f t="shared" si="88"/>
        <v>487033.78799680003</v>
      </c>
      <c r="GI16" s="155">
        <f t="shared" si="89"/>
        <v>319019.87199680007</v>
      </c>
      <c r="GJ16" s="155">
        <f t="shared" si="90"/>
        <v>168013.91599999997</v>
      </c>
      <c r="GK16" s="155">
        <f t="shared" si="91"/>
        <v>168013.91599999997</v>
      </c>
      <c r="GL16" s="155">
        <f t="shared" si="91"/>
        <v>0</v>
      </c>
      <c r="GM16" s="155">
        <f t="shared" si="9"/>
        <v>0</v>
      </c>
      <c r="GN16" s="143">
        <f t="shared" si="151"/>
        <v>195</v>
      </c>
      <c r="GO16" s="163"/>
      <c r="GP16" s="163">
        <f t="shared" si="166"/>
        <v>195</v>
      </c>
      <c r="GQ16" s="163">
        <f>'[13]Протокол 12  '!I14</f>
        <v>195</v>
      </c>
      <c r="GR16" s="163"/>
      <c r="GS16" s="145"/>
      <c r="GT16" s="143">
        <f t="shared" si="167"/>
        <v>0</v>
      </c>
      <c r="GU16" s="163"/>
      <c r="GV16" s="163">
        <f t="shared" si="168"/>
        <v>0</v>
      </c>
      <c r="GW16" s="163"/>
      <c r="GX16" s="163"/>
      <c r="GY16" s="145"/>
      <c r="GZ16" s="143">
        <f t="shared" si="152"/>
        <v>487228.78799680003</v>
      </c>
      <c r="HA16" s="155">
        <f t="shared" si="93"/>
        <v>319019.87199680007</v>
      </c>
      <c r="HB16" s="155">
        <f t="shared" si="94"/>
        <v>168208.91599999997</v>
      </c>
      <c r="HC16" s="155">
        <f t="shared" si="10"/>
        <v>168208.91599999997</v>
      </c>
      <c r="HD16" s="155">
        <f t="shared" si="10"/>
        <v>0</v>
      </c>
      <c r="HE16" s="155">
        <f t="shared" si="10"/>
        <v>0</v>
      </c>
      <c r="HF16" s="143">
        <f t="shared" si="95"/>
        <v>-969.38000799999998</v>
      </c>
      <c r="HG16" s="159">
        <v>-424</v>
      </c>
      <c r="HH16" s="159">
        <f t="shared" si="195"/>
        <v>-545.38000799999998</v>
      </c>
      <c r="HI16" s="159">
        <v>-545.38000799999998</v>
      </c>
      <c r="HJ16" s="159"/>
      <c r="HK16" s="160"/>
      <c r="HL16" s="143">
        <f t="shared" si="97"/>
        <v>-1222.9765431999999</v>
      </c>
      <c r="HM16" s="144">
        <v>-234.97654320000001</v>
      </c>
      <c r="HN16" s="144">
        <f t="shared" si="196"/>
        <v>-988</v>
      </c>
      <c r="HO16" s="161">
        <v>-988</v>
      </c>
      <c r="HP16" s="161"/>
      <c r="HQ16" s="145"/>
      <c r="HR16" s="143">
        <f t="shared" si="99"/>
        <v>-1154.9109980000001</v>
      </c>
      <c r="HS16" s="144">
        <v>-1031.595998</v>
      </c>
      <c r="HT16" s="144">
        <f t="shared" si="197"/>
        <v>-123.315</v>
      </c>
      <c r="HU16" s="161">
        <v>-123.315</v>
      </c>
      <c r="HV16" s="161"/>
      <c r="HW16" s="145"/>
      <c r="HX16" s="143">
        <f t="shared" si="101"/>
        <v>0</v>
      </c>
      <c r="HY16" s="144"/>
      <c r="HZ16" s="144">
        <f t="shared" si="198"/>
        <v>0</v>
      </c>
      <c r="IA16" s="161"/>
      <c r="IB16" s="161"/>
      <c r="IC16" s="145"/>
      <c r="ID16" s="143">
        <f t="shared" si="103"/>
        <v>483881.52044759999</v>
      </c>
      <c r="IE16" s="144">
        <f t="shared" si="104"/>
        <v>317329.29945560003</v>
      </c>
      <c r="IF16" s="144">
        <f t="shared" si="105"/>
        <v>166552.22099199996</v>
      </c>
      <c r="IG16" s="144">
        <f t="shared" si="11"/>
        <v>166552.22099199996</v>
      </c>
      <c r="IH16" s="144">
        <f t="shared" si="11"/>
        <v>0</v>
      </c>
      <c r="II16" s="144">
        <f t="shared" si="11"/>
        <v>0</v>
      </c>
      <c r="IJ16" s="143">
        <f t="shared" si="153"/>
        <v>2387.4629999999997</v>
      </c>
      <c r="IK16" s="163">
        <f>'[14]Протокол 13  '!H14</f>
        <v>2187.4589999999998</v>
      </c>
      <c r="IL16" s="163">
        <f t="shared" si="169"/>
        <v>200.00399999999999</v>
      </c>
      <c r="IM16" s="163">
        <f>'[14]Протокол 13  '!I14</f>
        <v>200.00399999999999</v>
      </c>
      <c r="IN16" s="163"/>
      <c r="IO16" s="145"/>
      <c r="IP16" s="143">
        <f t="shared" si="170"/>
        <v>0</v>
      </c>
      <c r="IQ16" s="163"/>
      <c r="IR16" s="163">
        <f t="shared" si="154"/>
        <v>0</v>
      </c>
      <c r="IS16" s="163"/>
      <c r="IT16" s="163"/>
      <c r="IU16" s="145"/>
      <c r="IV16" s="143">
        <f t="shared" si="106"/>
        <v>486268.98344759992</v>
      </c>
      <c r="IW16" s="144">
        <f t="shared" si="107"/>
        <v>319516.75845560001</v>
      </c>
      <c r="IX16" s="144">
        <f t="shared" si="108"/>
        <v>166752.22499199994</v>
      </c>
      <c r="IY16" s="144">
        <f t="shared" si="109"/>
        <v>166752.22499199994</v>
      </c>
      <c r="IZ16" s="144">
        <f t="shared" si="109"/>
        <v>0</v>
      </c>
      <c r="JA16" s="144">
        <f t="shared" si="109"/>
        <v>0</v>
      </c>
      <c r="JB16" s="254">
        <f>JC16+JD16</f>
        <v>16195.5232</v>
      </c>
      <c r="JC16" s="163">
        <v>16195.5232</v>
      </c>
      <c r="JD16" s="163">
        <v>0</v>
      </c>
      <c r="JE16" s="163">
        <v>0</v>
      </c>
      <c r="JF16" s="163"/>
      <c r="JG16" s="151"/>
      <c r="JH16" s="252">
        <f t="shared" si="171"/>
        <v>-12625</v>
      </c>
      <c r="JI16" s="163">
        <v>-12625</v>
      </c>
      <c r="JJ16" s="163">
        <v>0</v>
      </c>
      <c r="JK16" s="163"/>
      <c r="JL16" s="163"/>
      <c r="JM16" s="145"/>
      <c r="JN16" s="143">
        <f t="shared" si="110"/>
        <v>489839.50664759998</v>
      </c>
      <c r="JO16" s="144">
        <f t="shared" si="111"/>
        <v>323087.2816556</v>
      </c>
      <c r="JP16" s="144">
        <f t="shared" si="112"/>
        <v>166752.22499199994</v>
      </c>
      <c r="JQ16" s="144">
        <f t="shared" si="113"/>
        <v>166752.22499199994</v>
      </c>
      <c r="JR16" s="144">
        <f t="shared" si="113"/>
        <v>0</v>
      </c>
      <c r="JS16" s="144">
        <f t="shared" si="113"/>
        <v>0</v>
      </c>
      <c r="JT16" s="143">
        <f>JU16+JV16</f>
        <v>0</v>
      </c>
      <c r="JU16" s="144"/>
      <c r="JV16" s="144">
        <f>JW16+JX16</f>
        <v>0</v>
      </c>
      <c r="JW16" s="159"/>
      <c r="JX16" s="161"/>
      <c r="JY16" s="145"/>
      <c r="JZ16" s="143">
        <f t="shared" si="115"/>
        <v>489839.50664759998</v>
      </c>
      <c r="KA16" s="144">
        <f t="shared" si="155"/>
        <v>323087.2816556</v>
      </c>
      <c r="KB16" s="144">
        <f t="shared" si="116"/>
        <v>166752.22499199994</v>
      </c>
      <c r="KC16" s="144">
        <f t="shared" si="156"/>
        <v>166752.22499199994</v>
      </c>
      <c r="KD16" s="144">
        <f t="shared" si="13"/>
        <v>0</v>
      </c>
      <c r="KE16" s="144">
        <f t="shared" si="13"/>
        <v>0</v>
      </c>
      <c r="KF16" s="254">
        <f>KG16+KH16</f>
        <v>232.7</v>
      </c>
      <c r="KG16" s="163">
        <v>200</v>
      </c>
      <c r="KH16" s="163">
        <v>32.700000000000003</v>
      </c>
      <c r="KI16" s="163">
        <v>32.700000000000003</v>
      </c>
      <c r="KJ16" s="163">
        <v>0</v>
      </c>
      <c r="KK16" s="151"/>
      <c r="KL16" s="288">
        <f t="shared" ref="KL16:KL17" si="207">KM16+KN16</f>
        <v>0</v>
      </c>
      <c r="KM16" s="163">
        <v>0</v>
      </c>
      <c r="KN16" s="163">
        <v>0</v>
      </c>
      <c r="KO16" s="163">
        <v>0</v>
      </c>
      <c r="KP16" s="163">
        <v>0</v>
      </c>
      <c r="KQ16" s="145"/>
      <c r="KR16" s="155">
        <f t="shared" si="118"/>
        <v>490072.20664759993</v>
      </c>
      <c r="KS16" s="284">
        <f t="shared" si="119"/>
        <v>323287.2816556</v>
      </c>
      <c r="KT16" s="284">
        <f t="shared" si="120"/>
        <v>166784.92499199996</v>
      </c>
      <c r="KU16" s="284">
        <f t="shared" si="121"/>
        <v>166784.92499199996</v>
      </c>
      <c r="KV16" s="284">
        <f t="shared" si="14"/>
        <v>0</v>
      </c>
      <c r="KW16" s="155">
        <f t="shared" si="14"/>
        <v>0</v>
      </c>
      <c r="KX16" s="254">
        <f>KY16+KZ16</f>
        <v>41522.730000000003</v>
      </c>
      <c r="KY16" s="296">
        <v>41522.730000000003</v>
      </c>
      <c r="KZ16" s="163">
        <f t="shared" si="205"/>
        <v>0</v>
      </c>
      <c r="LA16" s="163">
        <f>'[8]Протокол 15  '!AA14</f>
        <v>0</v>
      </c>
      <c r="LB16" s="163">
        <f>'[8]Протокол 15  '!AB14</f>
        <v>0</v>
      </c>
      <c r="LC16" s="151"/>
      <c r="LD16" s="288">
        <f t="shared" ref="LD16:LD17" si="208">LE16+LF16</f>
        <v>0</v>
      </c>
      <c r="LE16" s="163">
        <f>'[8]Протокол 15  '!AD14</f>
        <v>0</v>
      </c>
      <c r="LF16" s="163">
        <f t="shared" si="15"/>
        <v>0</v>
      </c>
      <c r="LG16" s="163">
        <f>'[8]Протокол 15  '!AE14</f>
        <v>0</v>
      </c>
      <c r="LH16" s="163">
        <f>'[8]Протокол 15  '!AF14</f>
        <v>0</v>
      </c>
      <c r="LI16" s="145"/>
      <c r="LJ16" s="155">
        <f t="shared" si="199"/>
        <v>531594.93664759991</v>
      </c>
      <c r="LK16" s="284">
        <f t="shared" si="125"/>
        <v>364810.01165559998</v>
      </c>
      <c r="LL16" s="284">
        <f t="shared" si="126"/>
        <v>166784.92499199996</v>
      </c>
      <c r="LM16" s="284">
        <f t="shared" si="200"/>
        <v>166784.92499199996</v>
      </c>
      <c r="LN16" s="284">
        <f t="shared" si="16"/>
        <v>0</v>
      </c>
      <c r="LO16" s="155">
        <f t="shared" si="16"/>
        <v>0</v>
      </c>
      <c r="LP16" s="143">
        <f>LQ16+LR16</f>
        <v>-5477.0879999999997</v>
      </c>
      <c r="LQ16" s="144">
        <v>-5477.0879999999997</v>
      </c>
      <c r="LR16" s="144">
        <f>LS16+LT16</f>
        <v>0</v>
      </c>
      <c r="LS16" s="159"/>
      <c r="LT16" s="161"/>
      <c r="LU16" s="145"/>
      <c r="LV16" s="285">
        <f t="shared" si="128"/>
        <v>526117.84864759992</v>
      </c>
      <c r="LW16" s="285">
        <f t="shared" si="129"/>
        <v>359332.9236556</v>
      </c>
      <c r="LX16" s="285">
        <f t="shared" si="130"/>
        <v>166784.92499199996</v>
      </c>
      <c r="LY16" s="285">
        <f t="shared" si="175"/>
        <v>166784.92499199996</v>
      </c>
      <c r="LZ16" s="285">
        <f t="shared" si="18"/>
        <v>0</v>
      </c>
      <c r="MA16" s="285">
        <f t="shared" si="18"/>
        <v>0</v>
      </c>
      <c r="MB16" s="254">
        <f>MC16+MD16</f>
        <v>7207.5771200000008</v>
      </c>
      <c r="MC16" s="163">
        <f>'[10]Протокол 17  '!H14</f>
        <v>707.57712000000106</v>
      </c>
      <c r="MD16" s="163">
        <f t="shared" si="177"/>
        <v>6500</v>
      </c>
      <c r="ME16" s="163">
        <f>'[10]Протокол 17  '!I14</f>
        <v>6500</v>
      </c>
      <c r="MF16" s="163">
        <f>'[8]Протокол 15  '!AZ14</f>
        <v>0</v>
      </c>
      <c r="MG16" s="151"/>
      <c r="MH16" s="288">
        <f t="shared" ref="MH16:MH17" si="209">MI16+MJ16</f>
        <v>0</v>
      </c>
      <c r="MI16" s="163"/>
      <c r="MJ16" s="163">
        <f t="shared" si="19"/>
        <v>0</v>
      </c>
      <c r="MK16" s="163"/>
      <c r="ML16" s="163"/>
      <c r="MM16" s="145"/>
      <c r="MN16" s="683">
        <f t="shared" si="202"/>
        <v>533325.42576759995</v>
      </c>
      <c r="MO16" s="284">
        <f t="shared" si="179"/>
        <v>360040.50077559997</v>
      </c>
      <c r="MP16" s="284">
        <f t="shared" si="180"/>
        <v>173284.92499199996</v>
      </c>
      <c r="MQ16" s="284">
        <f t="shared" si="158"/>
        <v>173284.92499199996</v>
      </c>
      <c r="MR16" s="284">
        <f t="shared" si="158"/>
        <v>0</v>
      </c>
      <c r="MS16" s="683">
        <f t="shared" si="20"/>
        <v>0</v>
      </c>
      <c r="MT16" s="155">
        <f t="shared" si="181"/>
        <v>0</v>
      </c>
      <c r="MU16" s="284"/>
      <c r="MV16" s="284">
        <f t="shared" si="133"/>
        <v>0</v>
      </c>
      <c r="MW16" s="678"/>
      <c r="MX16" s="678"/>
      <c r="MY16" s="678"/>
      <c r="MZ16" s="155">
        <f t="shared" si="134"/>
        <v>533325.42576759995</v>
      </c>
      <c r="NA16" s="284">
        <f t="shared" si="135"/>
        <v>360040.50077559997</v>
      </c>
      <c r="NB16" s="284">
        <f t="shared" si="182"/>
        <v>173284.92499199996</v>
      </c>
      <c r="NC16" s="284">
        <f t="shared" si="136"/>
        <v>173284.92499199996</v>
      </c>
      <c r="ND16" s="284">
        <f t="shared" si="137"/>
        <v>0</v>
      </c>
      <c r="NE16" s="155">
        <f t="shared" si="21"/>
        <v>0</v>
      </c>
      <c r="NF16" s="254" t="e">
        <f>NG16+NH16</f>
        <v>#REF!</v>
      </c>
      <c r="NG16" s="163" t="e">
        <f>#REF!</f>
        <v>#REF!</v>
      </c>
      <c r="NH16" s="163">
        <f t="shared" si="184"/>
        <v>0</v>
      </c>
      <c r="NI16" s="163">
        <f>'[8]Протокол 15  '!BQ14</f>
        <v>0</v>
      </c>
      <c r="NJ16" s="163">
        <f>'[8]Протокол 15  '!BR14</f>
        <v>0</v>
      </c>
      <c r="NK16" s="151"/>
      <c r="NL16" s="288" t="e">
        <f t="shared" ref="NL16:NL17" si="210">NM16+NN16</f>
        <v>#REF!</v>
      </c>
      <c r="NM16" s="163"/>
      <c r="NN16" s="163" t="e">
        <f t="shared" si="22"/>
        <v>#REF!</v>
      </c>
      <c r="NO16" s="163" t="e">
        <f>#REF!</f>
        <v>#REF!</v>
      </c>
      <c r="NP16" s="163"/>
      <c r="NQ16" s="145"/>
      <c r="NR16" s="285" t="e">
        <f>NS16+NT16</f>
        <v>#REF!</v>
      </c>
      <c r="NS16" s="285" t="e">
        <f t="shared" si="139"/>
        <v>#REF!</v>
      </c>
      <c r="NT16" s="285" t="e">
        <f>NU16+NV16</f>
        <v>#REF!</v>
      </c>
      <c r="NU16" s="285" t="e">
        <f t="shared" si="140"/>
        <v>#REF!</v>
      </c>
      <c r="NV16" s="285">
        <f t="shared" si="141"/>
        <v>0</v>
      </c>
      <c r="NW16" s="285">
        <f t="shared" si="142"/>
        <v>0</v>
      </c>
    </row>
    <row r="17" spans="1:387" ht="45" x14ac:dyDescent="0.2">
      <c r="A17" s="168" t="s">
        <v>327</v>
      </c>
      <c r="B17" s="731">
        <v>418</v>
      </c>
      <c r="C17" s="166" t="s">
        <v>328</v>
      </c>
      <c r="D17" s="163">
        <f t="shared" si="24"/>
        <v>2956900</v>
      </c>
      <c r="E17" s="170">
        <f>'[7]план гз 2020 для сметы'!L205</f>
        <v>2956900</v>
      </c>
      <c r="F17" s="144">
        <f t="shared" si="0"/>
        <v>0</v>
      </c>
      <c r="G17" s="144"/>
      <c r="H17" s="144"/>
      <c r="I17" s="145"/>
      <c r="J17" s="163">
        <f t="shared" si="1"/>
        <v>80000</v>
      </c>
      <c r="K17" s="162"/>
      <c r="L17" s="159">
        <f t="shared" si="187"/>
        <v>80000</v>
      </c>
      <c r="M17" s="159">
        <v>80000</v>
      </c>
      <c r="N17" s="159"/>
      <c r="O17" s="145"/>
      <c r="P17" s="163">
        <f t="shared" si="160"/>
        <v>3036900</v>
      </c>
      <c r="Q17" s="144">
        <f t="shared" si="25"/>
        <v>2956900</v>
      </c>
      <c r="R17" s="144">
        <f t="shared" si="2"/>
        <v>80000</v>
      </c>
      <c r="S17" s="144">
        <f t="shared" si="26"/>
        <v>80000</v>
      </c>
      <c r="T17" s="144">
        <f t="shared" si="3"/>
        <v>0</v>
      </c>
      <c r="U17" s="145"/>
      <c r="V17" s="163">
        <f t="shared" si="27"/>
        <v>0</v>
      </c>
      <c r="W17" s="162"/>
      <c r="X17" s="144">
        <f t="shared" si="28"/>
        <v>0</v>
      </c>
      <c r="Y17" s="144"/>
      <c r="Z17" s="144"/>
      <c r="AA17" s="145"/>
      <c r="AB17" s="147">
        <f t="shared" si="29"/>
        <v>3036900</v>
      </c>
      <c r="AC17" s="147">
        <f t="shared" si="30"/>
        <v>2956900</v>
      </c>
      <c r="AD17" s="147">
        <f>AE17+AF17</f>
        <v>80000</v>
      </c>
      <c r="AE17" s="147">
        <f t="shared" si="4"/>
        <v>80000</v>
      </c>
      <c r="AF17" s="147">
        <f t="shared" si="4"/>
        <v>0</v>
      </c>
      <c r="AG17" s="145"/>
      <c r="AH17" s="147">
        <f t="shared" si="32"/>
        <v>0</v>
      </c>
      <c r="AI17" s="148"/>
      <c r="AJ17" s="148"/>
      <c r="AK17" s="148"/>
      <c r="AL17" s="148"/>
      <c r="AM17" s="149"/>
      <c r="AN17" s="147">
        <f t="shared" si="33"/>
        <v>3036900</v>
      </c>
      <c r="AO17" s="144">
        <f t="shared" si="34"/>
        <v>2956900</v>
      </c>
      <c r="AP17" s="144">
        <f t="shared" si="35"/>
        <v>80000</v>
      </c>
      <c r="AQ17" s="144">
        <f t="shared" si="36"/>
        <v>80000</v>
      </c>
      <c r="AR17" s="144">
        <f t="shared" si="36"/>
        <v>0</v>
      </c>
      <c r="AS17" s="145"/>
      <c r="AT17" s="147">
        <f t="shared" si="143"/>
        <v>-59381</v>
      </c>
      <c r="AU17" s="144"/>
      <c r="AV17" s="144">
        <f t="shared" si="144"/>
        <v>-59381</v>
      </c>
      <c r="AW17" s="144">
        <v>-59381</v>
      </c>
      <c r="AX17" s="144"/>
      <c r="AY17" s="145"/>
      <c r="AZ17" s="147">
        <f>BA17+BB17</f>
        <v>2977519</v>
      </c>
      <c r="BA17" s="144">
        <f t="shared" si="38"/>
        <v>2956900</v>
      </c>
      <c r="BB17" s="144">
        <f t="shared" si="38"/>
        <v>20619</v>
      </c>
      <c r="BC17" s="144">
        <f t="shared" si="38"/>
        <v>20619</v>
      </c>
      <c r="BD17" s="144">
        <f t="shared" si="38"/>
        <v>0</v>
      </c>
      <c r="BE17" s="151"/>
      <c r="BF17" s="153">
        <f t="shared" si="39"/>
        <v>0</v>
      </c>
      <c r="BG17" s="153"/>
      <c r="BH17" s="153">
        <f t="shared" si="206"/>
        <v>0</v>
      </c>
      <c r="BI17" s="153"/>
      <c r="BJ17" s="153"/>
      <c r="BK17" s="154"/>
      <c r="BL17" s="163">
        <f t="shared" si="41"/>
        <v>2977519</v>
      </c>
      <c r="BM17" s="144">
        <f t="shared" si="42"/>
        <v>2956900</v>
      </c>
      <c r="BN17" s="144">
        <f t="shared" si="43"/>
        <v>20619</v>
      </c>
      <c r="BO17" s="144">
        <f t="shared" si="145"/>
        <v>20619</v>
      </c>
      <c r="BP17" s="144">
        <f t="shared" si="44"/>
        <v>0</v>
      </c>
      <c r="BQ17" s="145"/>
      <c r="BR17" s="163">
        <f t="shared" si="45"/>
        <v>0</v>
      </c>
      <c r="BS17" s="144"/>
      <c r="BT17" s="144">
        <f t="shared" si="190"/>
        <v>0</v>
      </c>
      <c r="BU17" s="144"/>
      <c r="BV17" s="144"/>
      <c r="BW17" s="145"/>
      <c r="BX17" s="163">
        <f t="shared" si="47"/>
        <v>2977519</v>
      </c>
      <c r="BY17" s="144">
        <f t="shared" si="48"/>
        <v>2956900</v>
      </c>
      <c r="BZ17" s="144">
        <f t="shared" si="191"/>
        <v>20619</v>
      </c>
      <c r="CA17" s="144">
        <f>BO17+BU17</f>
        <v>20619</v>
      </c>
      <c r="CB17" s="144">
        <f t="shared" si="50"/>
        <v>0</v>
      </c>
      <c r="CC17" s="145"/>
      <c r="CD17" s="163">
        <f t="shared" si="51"/>
        <v>0</v>
      </c>
      <c r="CE17" s="144"/>
      <c r="CF17" s="144">
        <f t="shared" si="192"/>
        <v>0</v>
      </c>
      <c r="CG17" s="144"/>
      <c r="CH17" s="144"/>
      <c r="CI17" s="145"/>
      <c r="CJ17" s="163">
        <f t="shared" si="53"/>
        <v>2977519</v>
      </c>
      <c r="CK17" s="144">
        <f t="shared" si="54"/>
        <v>2956900</v>
      </c>
      <c r="CL17" s="144">
        <f t="shared" si="193"/>
        <v>20619</v>
      </c>
      <c r="CM17" s="144">
        <f t="shared" si="56"/>
        <v>20619</v>
      </c>
      <c r="CN17" s="144">
        <f t="shared" si="56"/>
        <v>0</v>
      </c>
      <c r="CO17" s="145"/>
      <c r="CP17" s="163">
        <f t="shared" si="57"/>
        <v>0</v>
      </c>
      <c r="CQ17" s="144"/>
      <c r="CR17" s="144">
        <f t="shared" si="194"/>
        <v>0</v>
      </c>
      <c r="CS17" s="144"/>
      <c r="CT17" s="144"/>
      <c r="CU17" s="145"/>
      <c r="CV17" s="163">
        <f t="shared" si="59"/>
        <v>2977519</v>
      </c>
      <c r="CW17" s="144">
        <f>CK17+CQ17</f>
        <v>2956900</v>
      </c>
      <c r="CX17" s="144">
        <f t="shared" si="61"/>
        <v>20619</v>
      </c>
      <c r="CY17" s="144">
        <f t="shared" si="146"/>
        <v>20619</v>
      </c>
      <c r="CZ17" s="144">
        <f t="shared" si="62"/>
        <v>0</v>
      </c>
      <c r="DA17" s="145"/>
      <c r="DB17" s="163">
        <f t="shared" si="63"/>
        <v>0</v>
      </c>
      <c r="DC17" s="144"/>
      <c r="DD17" s="144"/>
      <c r="DE17" s="144">
        <v>20156.855</v>
      </c>
      <c r="DF17" s="144"/>
      <c r="DG17" s="145"/>
      <c r="DH17" s="163">
        <f t="shared" si="64"/>
        <v>2997675.855</v>
      </c>
      <c r="DI17" s="144">
        <f>DC17+CW17</f>
        <v>2956900</v>
      </c>
      <c r="DJ17" s="144">
        <f t="shared" si="66"/>
        <v>40775.854999999996</v>
      </c>
      <c r="DK17" s="144">
        <f t="shared" si="67"/>
        <v>40775.854999999996</v>
      </c>
      <c r="DL17" s="144">
        <f t="shared" si="67"/>
        <v>0</v>
      </c>
      <c r="DM17" s="145"/>
      <c r="DN17" s="163">
        <f t="shared" si="68"/>
        <v>0</v>
      </c>
      <c r="DO17" s="144"/>
      <c r="DP17" s="144">
        <f t="shared" si="69"/>
        <v>0</v>
      </c>
      <c r="DQ17" s="144"/>
      <c r="DR17" s="144"/>
      <c r="DS17" s="145"/>
      <c r="DT17" s="163">
        <f t="shared" si="70"/>
        <v>2997675.855</v>
      </c>
      <c r="DU17" s="144">
        <f t="shared" si="188"/>
        <v>2956900</v>
      </c>
      <c r="DV17" s="144">
        <f t="shared" si="162"/>
        <v>40775.854999999996</v>
      </c>
      <c r="DW17" s="144">
        <f t="shared" si="147"/>
        <v>40775.854999999996</v>
      </c>
      <c r="DX17" s="144">
        <f t="shared" si="5"/>
        <v>0</v>
      </c>
      <c r="DY17" s="144">
        <f t="shared" si="5"/>
        <v>0</v>
      </c>
      <c r="DZ17" s="143">
        <f t="shared" si="148"/>
        <v>0</v>
      </c>
      <c r="EA17" s="145"/>
      <c r="EB17" s="145">
        <f>EC17+ED17</f>
        <v>0</v>
      </c>
      <c r="EC17" s="145"/>
      <c r="ED17" s="145"/>
      <c r="EE17" s="145"/>
      <c r="EF17" s="163">
        <f>EG17+EH17</f>
        <v>2997675.855</v>
      </c>
      <c r="EG17" s="144">
        <f>DI17+EA17</f>
        <v>2956900</v>
      </c>
      <c r="EH17" s="144">
        <f t="shared" si="149"/>
        <v>40775.854999999996</v>
      </c>
      <c r="EI17" s="144">
        <f t="shared" si="6"/>
        <v>40775.854999999996</v>
      </c>
      <c r="EJ17" s="144">
        <f t="shared" si="6"/>
        <v>0</v>
      </c>
      <c r="EK17" s="145"/>
      <c r="EL17" s="163">
        <f t="shared" si="74"/>
        <v>0</v>
      </c>
      <c r="EM17" s="144"/>
      <c r="EN17" s="144">
        <f t="shared" si="163"/>
        <v>0</v>
      </c>
      <c r="EO17" s="144"/>
      <c r="EP17" s="144"/>
      <c r="EQ17" s="145"/>
      <c r="ER17" s="163">
        <f t="shared" si="75"/>
        <v>0</v>
      </c>
      <c r="ES17" s="144"/>
      <c r="ET17" s="144"/>
      <c r="EU17" s="144"/>
      <c r="EV17" s="144"/>
      <c r="EW17" s="145"/>
      <c r="EX17" s="155">
        <f t="shared" si="76"/>
        <v>2997675.855</v>
      </c>
      <c r="EY17" s="155">
        <f t="shared" si="77"/>
        <v>2956900</v>
      </c>
      <c r="EZ17" s="155">
        <f t="shared" si="78"/>
        <v>40775.854999999996</v>
      </c>
      <c r="FA17" s="155">
        <f t="shared" si="79"/>
        <v>40775.854999999996</v>
      </c>
      <c r="FB17" s="155">
        <f t="shared" si="7"/>
        <v>0</v>
      </c>
      <c r="FC17" s="155">
        <f t="shared" si="7"/>
        <v>0</v>
      </c>
      <c r="FD17" s="163">
        <f t="shared" si="80"/>
        <v>0</v>
      </c>
      <c r="FE17" s="144"/>
      <c r="FF17" s="144"/>
      <c r="FG17" s="144"/>
      <c r="FH17" s="144"/>
      <c r="FI17" s="145"/>
      <c r="FJ17" s="163">
        <f t="shared" si="81"/>
        <v>0</v>
      </c>
      <c r="FK17" s="156"/>
      <c r="FL17" s="156">
        <f t="shared" si="82"/>
        <v>0</v>
      </c>
      <c r="FM17" s="156"/>
      <c r="FN17" s="156"/>
      <c r="FO17" s="157"/>
      <c r="FP17" s="155">
        <f t="shared" si="83"/>
        <v>2997675.855</v>
      </c>
      <c r="FQ17" s="155">
        <f t="shared" si="84"/>
        <v>2956900</v>
      </c>
      <c r="FR17" s="155">
        <f t="shared" si="85"/>
        <v>40775.854999999996</v>
      </c>
      <c r="FS17" s="155">
        <f t="shared" si="86"/>
        <v>40775.854999999996</v>
      </c>
      <c r="FT17" s="155">
        <f t="shared" si="86"/>
        <v>0</v>
      </c>
      <c r="FU17" s="155">
        <f t="shared" si="8"/>
        <v>0</v>
      </c>
      <c r="FV17" s="143">
        <f t="shared" si="150"/>
        <v>10100</v>
      </c>
      <c r="FW17" s="163"/>
      <c r="FX17" s="163">
        <f t="shared" si="164"/>
        <v>10100</v>
      </c>
      <c r="FY17" s="163">
        <v>10100</v>
      </c>
      <c r="FZ17" s="163"/>
      <c r="GA17" s="145"/>
      <c r="GB17" s="143">
        <f t="shared" si="87"/>
        <v>0</v>
      </c>
      <c r="GC17" s="163"/>
      <c r="GD17" s="163">
        <f t="shared" si="165"/>
        <v>0</v>
      </c>
      <c r="GE17" s="163"/>
      <c r="GF17" s="163"/>
      <c r="GG17" s="145"/>
      <c r="GH17" s="155">
        <f>GI17+GJ17</f>
        <v>3007775.855</v>
      </c>
      <c r="GI17" s="155">
        <f t="shared" si="89"/>
        <v>2956900</v>
      </c>
      <c r="GJ17" s="155">
        <f t="shared" si="90"/>
        <v>50875.854999999996</v>
      </c>
      <c r="GK17" s="155">
        <f t="shared" si="91"/>
        <v>50875.854999999996</v>
      </c>
      <c r="GL17" s="155">
        <f t="shared" si="91"/>
        <v>0</v>
      </c>
      <c r="GM17" s="155">
        <f t="shared" si="9"/>
        <v>0</v>
      </c>
      <c r="GN17" s="143">
        <f t="shared" si="151"/>
        <v>0</v>
      </c>
      <c r="GO17" s="163"/>
      <c r="GP17" s="163">
        <f t="shared" si="166"/>
        <v>0</v>
      </c>
      <c r="GQ17" s="163"/>
      <c r="GR17" s="163"/>
      <c r="GS17" s="145"/>
      <c r="GT17" s="143">
        <f t="shared" si="167"/>
        <v>-1662456</v>
      </c>
      <c r="GU17" s="163">
        <f>-1662456</f>
        <v>-1662456</v>
      </c>
      <c r="GV17" s="163">
        <f t="shared" si="168"/>
        <v>0</v>
      </c>
      <c r="GW17" s="163"/>
      <c r="GX17" s="163"/>
      <c r="GY17" s="145"/>
      <c r="GZ17" s="143">
        <f t="shared" si="152"/>
        <v>1173805.855</v>
      </c>
      <c r="HA17" s="155">
        <f>GI17+GO17+GU17-HA18</f>
        <v>1122930</v>
      </c>
      <c r="HB17" s="155">
        <f t="shared" si="94"/>
        <v>50875.854999999996</v>
      </c>
      <c r="HC17" s="155">
        <f t="shared" si="10"/>
        <v>50875.854999999996</v>
      </c>
      <c r="HD17" s="155">
        <f t="shared" si="10"/>
        <v>0</v>
      </c>
      <c r="HE17" s="155">
        <f t="shared" si="10"/>
        <v>0</v>
      </c>
      <c r="HF17" s="163">
        <f>HG17+HH17</f>
        <v>-5</v>
      </c>
      <c r="HG17" s="159"/>
      <c r="HH17" s="159">
        <f>HI17+HJ17</f>
        <v>-5</v>
      </c>
      <c r="HI17" s="159">
        <v>-5</v>
      </c>
      <c r="HJ17" s="159"/>
      <c r="HK17" s="160"/>
      <c r="HL17" s="163">
        <f>HM17+HN17</f>
        <v>0</v>
      </c>
      <c r="HM17" s="144"/>
      <c r="HN17" s="144">
        <f>HO17+HP17</f>
        <v>0</v>
      </c>
      <c r="HO17" s="161"/>
      <c r="HP17" s="161"/>
      <c r="HQ17" s="145"/>
      <c r="HR17" s="163">
        <f>HS17+HT17</f>
        <v>0</v>
      </c>
      <c r="HS17" s="144"/>
      <c r="HT17" s="144">
        <f>HU17+HV17</f>
        <v>0</v>
      </c>
      <c r="HU17" s="161"/>
      <c r="HV17" s="161"/>
      <c r="HW17" s="145"/>
      <c r="HX17" s="163">
        <f>HY17+HZ17</f>
        <v>0</v>
      </c>
      <c r="HY17" s="144"/>
      <c r="HZ17" s="144">
        <f>IA17+IB17</f>
        <v>0</v>
      </c>
      <c r="IA17" s="161"/>
      <c r="IB17" s="161"/>
      <c r="IC17" s="145"/>
      <c r="ID17" s="143">
        <f>IE17+IF17</f>
        <v>1173800.855</v>
      </c>
      <c r="IE17" s="144">
        <f t="shared" si="104"/>
        <v>1122930</v>
      </c>
      <c r="IF17" s="144">
        <f>IG17+IH17</f>
        <v>50870.854999999996</v>
      </c>
      <c r="IG17" s="144">
        <f>HC17+HI17+HO17+HU17+IA17</f>
        <v>50870.854999999996</v>
      </c>
      <c r="IH17" s="144">
        <f t="shared" si="11"/>
        <v>0</v>
      </c>
      <c r="II17" s="144">
        <f>HE17+HK17+HQ17+HW17+IC17</f>
        <v>0</v>
      </c>
      <c r="IJ17" s="143">
        <f t="shared" si="153"/>
        <v>0</v>
      </c>
      <c r="IK17" s="163"/>
      <c r="IL17" s="163">
        <f t="shared" si="169"/>
        <v>0</v>
      </c>
      <c r="IM17" s="163"/>
      <c r="IN17" s="163"/>
      <c r="IO17" s="145"/>
      <c r="IP17" s="143">
        <f t="shared" si="170"/>
        <v>0</v>
      </c>
      <c r="IQ17" s="163"/>
      <c r="IR17" s="163">
        <f t="shared" si="154"/>
        <v>0</v>
      </c>
      <c r="IS17" s="163"/>
      <c r="IT17" s="163"/>
      <c r="IU17" s="145"/>
      <c r="IV17" s="143">
        <f>IW17+IX17+JA17</f>
        <v>1173800.855</v>
      </c>
      <c r="IW17" s="144">
        <f t="shared" si="107"/>
        <v>1122930</v>
      </c>
      <c r="IX17" s="144">
        <f t="shared" si="108"/>
        <v>50870.854999999996</v>
      </c>
      <c r="IY17" s="144">
        <f t="shared" si="109"/>
        <v>50870.854999999996</v>
      </c>
      <c r="IZ17" s="144">
        <f t="shared" si="109"/>
        <v>0</v>
      </c>
      <c r="JA17" s="144">
        <f t="shared" si="109"/>
        <v>0</v>
      </c>
      <c r="JB17" s="255">
        <f>JC17+JD17</f>
        <v>8500</v>
      </c>
      <c r="JC17" s="163"/>
      <c r="JD17" s="163">
        <v>8500</v>
      </c>
      <c r="JE17" s="163">
        <v>8500</v>
      </c>
      <c r="JF17" s="163"/>
      <c r="JG17" s="151"/>
      <c r="JH17" s="252">
        <f t="shared" si="171"/>
        <v>0</v>
      </c>
      <c r="JI17" s="163"/>
      <c r="JJ17" s="163">
        <v>0</v>
      </c>
      <c r="JK17" s="163"/>
      <c r="JL17" s="163"/>
      <c r="JM17" s="145"/>
      <c r="JN17" s="143">
        <f>JO17+JP17+JS17</f>
        <v>1182300.855</v>
      </c>
      <c r="JO17" s="144">
        <f t="shared" si="111"/>
        <v>1122930</v>
      </c>
      <c r="JP17" s="144">
        <f t="shared" si="112"/>
        <v>59370.854999999996</v>
      </c>
      <c r="JQ17" s="144">
        <f t="shared" si="113"/>
        <v>59370.854999999996</v>
      </c>
      <c r="JR17" s="144">
        <f t="shared" si="113"/>
        <v>0</v>
      </c>
      <c r="JS17" s="144">
        <f t="shared" si="113"/>
        <v>0</v>
      </c>
      <c r="JT17" s="296">
        <f>JU17+JV17</f>
        <v>-207.89</v>
      </c>
      <c r="JU17" s="144">
        <v>-150.035</v>
      </c>
      <c r="JV17" s="159">
        <f>JW17+JX17</f>
        <v>-57.854999999999997</v>
      </c>
      <c r="JW17" s="159">
        <v>-57.854999999999997</v>
      </c>
      <c r="JX17" s="161"/>
      <c r="JY17" s="145"/>
      <c r="JZ17" s="143">
        <f>KA17+KB17+KE17</f>
        <v>1182092.9650000001</v>
      </c>
      <c r="KA17" s="144">
        <f t="shared" si="155"/>
        <v>1122779.9650000001</v>
      </c>
      <c r="KB17" s="144">
        <f t="shared" si="116"/>
        <v>59312.999999999993</v>
      </c>
      <c r="KC17" s="144">
        <f t="shared" si="156"/>
        <v>59312.999999999993</v>
      </c>
      <c r="KD17" s="144">
        <f t="shared" si="13"/>
        <v>0</v>
      </c>
      <c r="KE17" s="144">
        <f t="shared" si="13"/>
        <v>0</v>
      </c>
      <c r="KF17" s="255">
        <f>KG17+KH17</f>
        <v>0</v>
      </c>
      <c r="KG17" s="163"/>
      <c r="KH17" s="163">
        <v>0</v>
      </c>
      <c r="KI17" s="163"/>
      <c r="KJ17" s="163"/>
      <c r="KK17" s="151"/>
      <c r="KL17" s="288">
        <f t="shared" si="207"/>
        <v>0</v>
      </c>
      <c r="KM17" s="163">
        <v>0</v>
      </c>
      <c r="KN17" s="163">
        <v>0</v>
      </c>
      <c r="KO17" s="163"/>
      <c r="KP17" s="163"/>
      <c r="KQ17" s="145"/>
      <c r="KR17" s="155">
        <f t="shared" si="118"/>
        <v>1182092.9650000001</v>
      </c>
      <c r="KS17" s="284">
        <f t="shared" si="119"/>
        <v>1122779.9650000001</v>
      </c>
      <c r="KT17" s="284">
        <f t="shared" si="120"/>
        <v>59312.999999999993</v>
      </c>
      <c r="KU17" s="284">
        <f t="shared" si="121"/>
        <v>59312.999999999993</v>
      </c>
      <c r="KV17" s="284">
        <f t="shared" si="14"/>
        <v>0</v>
      </c>
      <c r="KW17" s="155">
        <f t="shared" si="14"/>
        <v>0</v>
      </c>
      <c r="KX17" s="255">
        <f>KY17+KZ17</f>
        <v>0</v>
      </c>
      <c r="KY17" s="163"/>
      <c r="KZ17" s="163">
        <f t="shared" si="205"/>
        <v>0</v>
      </c>
      <c r="LA17" s="163"/>
      <c r="LB17" s="163"/>
      <c r="LC17" s="151"/>
      <c r="LD17" s="288">
        <f t="shared" si="208"/>
        <v>0</v>
      </c>
      <c r="LE17" s="163">
        <f>'[8]Протокол 15  '!AD19</f>
        <v>0</v>
      </c>
      <c r="LF17" s="163">
        <f t="shared" si="15"/>
        <v>0</v>
      </c>
      <c r="LG17" s="163"/>
      <c r="LH17" s="163"/>
      <c r="LI17" s="145"/>
      <c r="LJ17" s="155">
        <f t="shared" si="199"/>
        <v>1182092.9650000001</v>
      </c>
      <c r="LK17" s="284">
        <f t="shared" si="125"/>
        <v>1122779.9650000001</v>
      </c>
      <c r="LL17" s="284">
        <f t="shared" si="126"/>
        <v>59312.999999999993</v>
      </c>
      <c r="LM17" s="284">
        <f t="shared" si="200"/>
        <v>59312.999999999993</v>
      </c>
      <c r="LN17" s="284">
        <f t="shared" si="16"/>
        <v>0</v>
      </c>
      <c r="LO17" s="155">
        <f t="shared" si="16"/>
        <v>0</v>
      </c>
      <c r="LP17" s="296">
        <f>LQ17+LR17</f>
        <v>-4685.24</v>
      </c>
      <c r="LQ17" s="144">
        <v>-4685.24</v>
      </c>
      <c r="LR17" s="159"/>
      <c r="LS17" s="159"/>
      <c r="LT17" s="161"/>
      <c r="LU17" s="145"/>
      <c r="LV17" s="285">
        <f>LW17+LX17</f>
        <v>1177407.7250000001</v>
      </c>
      <c r="LW17" s="285">
        <f>LK17+LQ17</f>
        <v>1118094.7250000001</v>
      </c>
      <c r="LX17" s="285">
        <f t="shared" si="130"/>
        <v>59312.999999999993</v>
      </c>
      <c r="LY17" s="285">
        <f t="shared" si="175"/>
        <v>59312.999999999993</v>
      </c>
      <c r="LZ17" s="285">
        <f t="shared" si="18"/>
        <v>0</v>
      </c>
      <c r="MA17" s="285">
        <f t="shared" si="18"/>
        <v>0</v>
      </c>
      <c r="MB17" s="255">
        <f>MC17+MD17</f>
        <v>0</v>
      </c>
      <c r="MC17" s="163"/>
      <c r="MD17" s="163">
        <f t="shared" si="177"/>
        <v>0</v>
      </c>
      <c r="ME17" s="163"/>
      <c r="MF17" s="163"/>
      <c r="MG17" s="151"/>
      <c r="MH17" s="288">
        <f t="shared" si="209"/>
        <v>0</v>
      </c>
      <c r="MI17" s="163"/>
      <c r="MJ17" s="163">
        <f t="shared" si="19"/>
        <v>0</v>
      </c>
      <c r="MK17" s="163"/>
      <c r="ML17" s="163"/>
      <c r="MM17" s="145"/>
      <c r="MN17" s="683">
        <f t="shared" si="202"/>
        <v>1177407.7250000001</v>
      </c>
      <c r="MO17" s="284">
        <f t="shared" si="179"/>
        <v>1118094.7250000001</v>
      </c>
      <c r="MP17" s="284">
        <f t="shared" si="180"/>
        <v>59312.999999999993</v>
      </c>
      <c r="MQ17" s="284">
        <f t="shared" si="158"/>
        <v>59312.999999999993</v>
      </c>
      <c r="MR17" s="284">
        <f t="shared" si="158"/>
        <v>0</v>
      </c>
      <c r="MS17" s="683">
        <f t="shared" si="20"/>
        <v>0</v>
      </c>
      <c r="MT17" s="155">
        <f t="shared" si="181"/>
        <v>93623</v>
      </c>
      <c r="MU17" s="284">
        <f>82303+11320</f>
        <v>93623</v>
      </c>
      <c r="MV17" s="284">
        <f t="shared" si="133"/>
        <v>0</v>
      </c>
      <c r="MW17" s="678"/>
      <c r="MX17" s="678"/>
      <c r="MY17" s="678"/>
      <c r="MZ17" s="155">
        <f t="shared" si="134"/>
        <v>1271030.7250000001</v>
      </c>
      <c r="NA17" s="284">
        <f t="shared" si="135"/>
        <v>1211717.7250000001</v>
      </c>
      <c r="NB17" s="284">
        <f>NC17+ND17</f>
        <v>59312.999999999993</v>
      </c>
      <c r="NC17" s="284">
        <f t="shared" si="136"/>
        <v>59312.999999999993</v>
      </c>
      <c r="ND17" s="284">
        <f t="shared" si="137"/>
        <v>0</v>
      </c>
      <c r="NE17" s="155">
        <f t="shared" si="21"/>
        <v>0</v>
      </c>
      <c r="NF17" s="255">
        <f>NG17+NH17</f>
        <v>0</v>
      </c>
      <c r="NG17" s="163"/>
      <c r="NH17" s="163">
        <f t="shared" si="184"/>
        <v>0</v>
      </c>
      <c r="NI17" s="163"/>
      <c r="NJ17" s="163"/>
      <c r="NK17" s="151"/>
      <c r="NL17" s="288">
        <f t="shared" si="210"/>
        <v>0</v>
      </c>
      <c r="NM17" s="163"/>
      <c r="NN17" s="163">
        <f t="shared" si="22"/>
        <v>0</v>
      </c>
      <c r="NO17" s="163"/>
      <c r="NP17" s="163"/>
      <c r="NQ17" s="145"/>
      <c r="NR17" s="285">
        <f>NS17+NT17</f>
        <v>1271030.7250000001</v>
      </c>
      <c r="NS17" s="285">
        <f>NA17+NG17+NM17</f>
        <v>1211717.7250000001</v>
      </c>
      <c r="NT17" s="285">
        <f>NU17+NV17</f>
        <v>59312.999999999993</v>
      </c>
      <c r="NU17" s="285">
        <f t="shared" si="140"/>
        <v>59312.999999999993</v>
      </c>
      <c r="NV17" s="285">
        <f t="shared" si="141"/>
        <v>0</v>
      </c>
      <c r="NW17" s="285">
        <f t="shared" si="142"/>
        <v>0</v>
      </c>
    </row>
    <row r="18" spans="1:387" ht="15.75" thickBot="1" x14ac:dyDescent="0.25">
      <c r="A18" s="730"/>
      <c r="B18" s="171">
        <v>423</v>
      </c>
      <c r="C18" s="172" t="s">
        <v>329</v>
      </c>
      <c r="D18" s="173"/>
      <c r="E18" s="174"/>
      <c r="F18" s="175"/>
      <c r="G18" s="175"/>
      <c r="H18" s="175"/>
      <c r="I18" s="176"/>
      <c r="J18" s="173"/>
      <c r="K18" s="177"/>
      <c r="L18" s="178"/>
      <c r="M18" s="178"/>
      <c r="N18" s="178"/>
      <c r="O18" s="176"/>
      <c r="P18" s="173"/>
      <c r="Q18" s="175"/>
      <c r="R18" s="175"/>
      <c r="S18" s="175"/>
      <c r="T18" s="175"/>
      <c r="U18" s="176"/>
      <c r="V18" s="173"/>
      <c r="W18" s="177"/>
      <c r="X18" s="175"/>
      <c r="Y18" s="175"/>
      <c r="Z18" s="175"/>
      <c r="AA18" s="176"/>
      <c r="AB18" s="179"/>
      <c r="AC18" s="179"/>
      <c r="AD18" s="179"/>
      <c r="AE18" s="179"/>
      <c r="AF18" s="179"/>
      <c r="AG18" s="176"/>
      <c r="AH18" s="179"/>
      <c r="AI18" s="180"/>
      <c r="AJ18" s="180"/>
      <c r="AK18" s="180"/>
      <c r="AL18" s="180"/>
      <c r="AM18" s="181"/>
      <c r="AN18" s="179"/>
      <c r="AO18" s="175"/>
      <c r="AP18" s="175"/>
      <c r="AQ18" s="175"/>
      <c r="AR18" s="175"/>
      <c r="AS18" s="176"/>
      <c r="AT18" s="179"/>
      <c r="AU18" s="175"/>
      <c r="AV18" s="175"/>
      <c r="AW18" s="175"/>
      <c r="AX18" s="175"/>
      <c r="AY18" s="176"/>
      <c r="AZ18" s="179"/>
      <c r="BA18" s="175"/>
      <c r="BB18" s="175"/>
      <c r="BC18" s="175"/>
      <c r="BD18" s="175"/>
      <c r="BE18" s="182"/>
      <c r="BF18" s="183"/>
      <c r="BG18" s="183"/>
      <c r="BH18" s="183"/>
      <c r="BI18" s="183"/>
      <c r="BJ18" s="183"/>
      <c r="BK18" s="184"/>
      <c r="BL18" s="173"/>
      <c r="BM18" s="175"/>
      <c r="BN18" s="175"/>
      <c r="BO18" s="175"/>
      <c r="BP18" s="175"/>
      <c r="BQ18" s="176"/>
      <c r="BR18" s="173"/>
      <c r="BS18" s="175"/>
      <c r="BT18" s="175"/>
      <c r="BU18" s="175"/>
      <c r="BV18" s="175"/>
      <c r="BW18" s="176"/>
      <c r="BX18" s="173"/>
      <c r="BY18" s="175"/>
      <c r="BZ18" s="175"/>
      <c r="CA18" s="175"/>
      <c r="CB18" s="175"/>
      <c r="CC18" s="176"/>
      <c r="CD18" s="173"/>
      <c r="CE18" s="175"/>
      <c r="CF18" s="175"/>
      <c r="CG18" s="175"/>
      <c r="CH18" s="175"/>
      <c r="CI18" s="176"/>
      <c r="CJ18" s="173"/>
      <c r="CK18" s="175"/>
      <c r="CL18" s="175"/>
      <c r="CM18" s="175"/>
      <c r="CN18" s="175"/>
      <c r="CO18" s="176"/>
      <c r="CP18" s="173"/>
      <c r="CQ18" s="175"/>
      <c r="CR18" s="175"/>
      <c r="CS18" s="175"/>
      <c r="CT18" s="175"/>
      <c r="CU18" s="176"/>
      <c r="CV18" s="173"/>
      <c r="CW18" s="175"/>
      <c r="CX18" s="175"/>
      <c r="CY18" s="175"/>
      <c r="CZ18" s="175"/>
      <c r="DA18" s="176"/>
      <c r="DB18" s="173"/>
      <c r="DC18" s="175"/>
      <c r="DD18" s="175"/>
      <c r="DE18" s="175"/>
      <c r="DF18" s="175"/>
      <c r="DG18" s="176"/>
      <c r="DH18" s="173"/>
      <c r="DI18" s="175"/>
      <c r="DJ18" s="175"/>
      <c r="DK18" s="175"/>
      <c r="DL18" s="175"/>
      <c r="DM18" s="176"/>
      <c r="DN18" s="173"/>
      <c r="DO18" s="175"/>
      <c r="DP18" s="175"/>
      <c r="DQ18" s="175"/>
      <c r="DR18" s="175"/>
      <c r="DS18" s="176"/>
      <c r="DT18" s="173"/>
      <c r="DU18" s="175"/>
      <c r="DV18" s="175"/>
      <c r="DW18" s="175"/>
      <c r="DX18" s="175"/>
      <c r="DY18" s="175"/>
      <c r="DZ18" s="185"/>
      <c r="EA18" s="176"/>
      <c r="EB18" s="176"/>
      <c r="EC18" s="176"/>
      <c r="ED18" s="176"/>
      <c r="EE18" s="176"/>
      <c r="EF18" s="173"/>
      <c r="EG18" s="175"/>
      <c r="EH18" s="175"/>
      <c r="EI18" s="175"/>
      <c r="EJ18" s="175"/>
      <c r="EK18" s="176"/>
      <c r="EL18" s="173"/>
      <c r="EM18" s="175"/>
      <c r="EN18" s="175"/>
      <c r="EO18" s="175"/>
      <c r="EP18" s="175"/>
      <c r="EQ18" s="176"/>
      <c r="ER18" s="173"/>
      <c r="ES18" s="175"/>
      <c r="ET18" s="175"/>
      <c r="EU18" s="175"/>
      <c r="EV18" s="175"/>
      <c r="EW18" s="176"/>
      <c r="EX18" s="186"/>
      <c r="EY18" s="186"/>
      <c r="EZ18" s="186"/>
      <c r="FA18" s="186"/>
      <c r="FB18" s="186"/>
      <c r="FC18" s="186"/>
      <c r="FD18" s="173"/>
      <c r="FE18" s="175"/>
      <c r="FF18" s="175"/>
      <c r="FG18" s="175"/>
      <c r="FH18" s="175"/>
      <c r="FI18" s="176"/>
      <c r="FJ18" s="173"/>
      <c r="FK18" s="297"/>
      <c r="FL18" s="297"/>
      <c r="FM18" s="297"/>
      <c r="FN18" s="297"/>
      <c r="FO18" s="298"/>
      <c r="FP18" s="186"/>
      <c r="FQ18" s="186"/>
      <c r="FR18" s="186"/>
      <c r="FS18" s="186"/>
      <c r="FT18" s="186"/>
      <c r="FU18" s="186"/>
      <c r="FV18" s="185"/>
      <c r="FW18" s="173"/>
      <c r="FX18" s="173"/>
      <c r="FY18" s="173"/>
      <c r="FZ18" s="173"/>
      <c r="GA18" s="176"/>
      <c r="GB18" s="185"/>
      <c r="GC18" s="173"/>
      <c r="GD18" s="173"/>
      <c r="GE18" s="173"/>
      <c r="GF18" s="173"/>
      <c r="GG18" s="176"/>
      <c r="GH18" s="186"/>
      <c r="GI18" s="186"/>
      <c r="GJ18" s="186"/>
      <c r="GK18" s="186"/>
      <c r="GL18" s="186"/>
      <c r="GM18" s="186"/>
      <c r="GN18" s="185"/>
      <c r="GO18" s="173"/>
      <c r="GP18" s="173"/>
      <c r="GQ18" s="173"/>
      <c r="GR18" s="173"/>
      <c r="GS18" s="176"/>
      <c r="GT18" s="185"/>
      <c r="GU18" s="173"/>
      <c r="GV18" s="173"/>
      <c r="GW18" s="173"/>
      <c r="GX18" s="173"/>
      <c r="GY18" s="176"/>
      <c r="GZ18" s="185">
        <f t="shared" si="152"/>
        <v>171514</v>
      </c>
      <c r="HA18" s="186">
        <v>171514</v>
      </c>
      <c r="HB18" s="186"/>
      <c r="HC18" s="186"/>
      <c r="HD18" s="186"/>
      <c r="HE18" s="186"/>
      <c r="HF18" s="173">
        <f>HG18+HH18</f>
        <v>0</v>
      </c>
      <c r="HG18" s="299"/>
      <c r="HH18" s="299"/>
      <c r="HI18" s="299"/>
      <c r="HJ18" s="299"/>
      <c r="HK18" s="299"/>
      <c r="HL18" s="300"/>
      <c r="HM18" s="300"/>
      <c r="HN18" s="300"/>
      <c r="HO18" s="300"/>
      <c r="HP18" s="300"/>
      <c r="HQ18" s="300"/>
      <c r="HR18" s="300"/>
      <c r="HS18" s="300"/>
      <c r="HT18" s="300"/>
      <c r="HU18" s="300"/>
      <c r="HV18" s="300"/>
      <c r="HW18" s="300"/>
      <c r="HX18" s="300"/>
      <c r="HY18" s="300"/>
      <c r="HZ18" s="300"/>
      <c r="IA18" s="300"/>
      <c r="IB18" s="300"/>
      <c r="IC18" s="300"/>
      <c r="ID18" s="185">
        <f t="shared" si="103"/>
        <v>171514</v>
      </c>
      <c r="IE18" s="175">
        <f t="shared" si="104"/>
        <v>171514</v>
      </c>
      <c r="IF18" s="175">
        <f>IG18+IH18</f>
        <v>0</v>
      </c>
      <c r="IG18" s="175">
        <f>HC18+HI18+HO18+HU18+IA18</f>
        <v>0</v>
      </c>
      <c r="IH18" s="175">
        <f t="shared" si="11"/>
        <v>0</v>
      </c>
      <c r="II18" s="300"/>
      <c r="IJ18" s="185"/>
      <c r="IK18" s="173"/>
      <c r="IL18" s="173"/>
      <c r="IM18" s="173"/>
      <c r="IN18" s="173"/>
      <c r="IO18" s="176"/>
      <c r="IP18" s="185"/>
      <c r="IQ18" s="173"/>
      <c r="IR18" s="173">
        <f t="shared" si="154"/>
        <v>0</v>
      </c>
      <c r="IS18" s="173"/>
      <c r="IT18" s="173"/>
      <c r="IU18" s="176"/>
      <c r="IV18" s="185">
        <f t="shared" si="106"/>
        <v>171514</v>
      </c>
      <c r="IW18" s="175">
        <f t="shared" si="107"/>
        <v>171514</v>
      </c>
      <c r="IX18" s="175">
        <f t="shared" si="108"/>
        <v>0</v>
      </c>
      <c r="IY18" s="175">
        <f t="shared" si="109"/>
        <v>0</v>
      </c>
      <c r="IZ18" s="175">
        <f t="shared" si="109"/>
        <v>0</v>
      </c>
      <c r="JA18" s="175">
        <f t="shared" si="109"/>
        <v>0</v>
      </c>
      <c r="JB18" s="301">
        <f>JC18+JD18</f>
        <v>0</v>
      </c>
      <c r="JC18" s="173"/>
      <c r="JD18" s="173"/>
      <c r="JE18" s="173"/>
      <c r="JF18" s="173"/>
      <c r="JG18" s="256"/>
      <c r="JH18" s="253"/>
      <c r="JI18" s="173"/>
      <c r="JJ18" s="173">
        <v>0</v>
      </c>
      <c r="JK18" s="173"/>
      <c r="JL18" s="173"/>
      <c r="JM18" s="176"/>
      <c r="JN18" s="185">
        <f t="shared" ref="JN18" si="211">JO18+JP18+JS18</f>
        <v>171514</v>
      </c>
      <c r="JO18" s="175">
        <f t="shared" si="111"/>
        <v>171514</v>
      </c>
      <c r="JP18" s="175">
        <f t="shared" si="112"/>
        <v>0</v>
      </c>
      <c r="JQ18" s="175">
        <f t="shared" si="113"/>
        <v>0</v>
      </c>
      <c r="JR18" s="175">
        <f t="shared" si="113"/>
        <v>0</v>
      </c>
      <c r="JS18" s="175">
        <f t="shared" si="113"/>
        <v>0</v>
      </c>
      <c r="JT18" s="302">
        <f>JU18+JV18</f>
        <v>0</v>
      </c>
      <c r="JU18" s="175"/>
      <c r="JV18" s="175"/>
      <c r="JW18" s="178"/>
      <c r="JX18" s="300"/>
      <c r="JY18" s="300"/>
      <c r="JZ18" s="185">
        <f t="shared" ref="JZ18" si="212">KA18+KB18+KE18</f>
        <v>171514</v>
      </c>
      <c r="KA18" s="175">
        <f t="shared" si="155"/>
        <v>171514</v>
      </c>
      <c r="KB18" s="175">
        <f t="shared" si="116"/>
        <v>0</v>
      </c>
      <c r="KC18" s="175">
        <f t="shared" si="156"/>
        <v>0</v>
      </c>
      <c r="KD18" s="175">
        <f t="shared" si="13"/>
        <v>0</v>
      </c>
      <c r="KE18" s="175">
        <f t="shared" si="13"/>
        <v>0</v>
      </c>
      <c r="KF18" s="301">
        <f>KG18+KH18</f>
        <v>0</v>
      </c>
      <c r="KG18" s="173"/>
      <c r="KH18" s="173">
        <v>0</v>
      </c>
      <c r="KI18" s="173"/>
      <c r="KJ18" s="173"/>
      <c r="KK18" s="256"/>
      <c r="KL18" s="303"/>
      <c r="KM18" s="173"/>
      <c r="KN18" s="173">
        <v>0</v>
      </c>
      <c r="KO18" s="173"/>
      <c r="KP18" s="173"/>
      <c r="KQ18" s="176"/>
      <c r="KR18" s="186">
        <f t="shared" si="118"/>
        <v>171514</v>
      </c>
      <c r="KS18" s="304">
        <f>KA18+KG18+KM18</f>
        <v>171514</v>
      </c>
      <c r="KT18" s="304">
        <f t="shared" si="120"/>
        <v>0</v>
      </c>
      <c r="KU18" s="304">
        <f t="shared" si="121"/>
        <v>0</v>
      </c>
      <c r="KV18" s="304">
        <f t="shared" si="14"/>
        <v>0</v>
      </c>
      <c r="KW18" s="186">
        <f t="shared" si="14"/>
        <v>0</v>
      </c>
      <c r="KX18" s="301">
        <f>KY18+KZ18</f>
        <v>0</v>
      </c>
      <c r="KY18" s="173"/>
      <c r="KZ18" s="173">
        <f t="shared" si="205"/>
        <v>0</v>
      </c>
      <c r="LA18" s="173"/>
      <c r="LB18" s="173"/>
      <c r="LC18" s="256"/>
      <c r="LD18" s="303"/>
      <c r="LE18" s="173"/>
      <c r="LF18" s="173">
        <f t="shared" si="15"/>
        <v>0</v>
      </c>
      <c r="LG18" s="173"/>
      <c r="LH18" s="173"/>
      <c r="LI18" s="176"/>
      <c r="LJ18" s="186">
        <f t="shared" si="199"/>
        <v>171514</v>
      </c>
      <c r="LK18" s="304">
        <f>KS18+KY18+LE18</f>
        <v>171514</v>
      </c>
      <c r="LL18" s="304">
        <f t="shared" si="126"/>
        <v>0</v>
      </c>
      <c r="LM18" s="304">
        <f t="shared" si="200"/>
        <v>0</v>
      </c>
      <c r="LN18" s="304">
        <f t="shared" si="16"/>
        <v>0</v>
      </c>
      <c r="LO18" s="186">
        <f t="shared" si="16"/>
        <v>0</v>
      </c>
      <c r="LP18" s="302">
        <f>LQ18+LR18</f>
        <v>0</v>
      </c>
      <c r="LQ18" s="175"/>
      <c r="LR18" s="175"/>
      <c r="LS18" s="178"/>
      <c r="LT18" s="300"/>
      <c r="LU18" s="300"/>
      <c r="LV18" s="285">
        <f t="shared" si="128"/>
        <v>171514</v>
      </c>
      <c r="LW18" s="285">
        <f t="shared" si="129"/>
        <v>171514</v>
      </c>
      <c r="LX18" s="285">
        <f t="shared" si="130"/>
        <v>0</v>
      </c>
      <c r="LY18" s="285">
        <f t="shared" si="175"/>
        <v>0</v>
      </c>
      <c r="LZ18" s="285">
        <f t="shared" si="18"/>
        <v>0</v>
      </c>
      <c r="MA18" s="285">
        <f t="shared" si="18"/>
        <v>0</v>
      </c>
      <c r="MB18" s="301">
        <f>MC18+MD18</f>
        <v>0</v>
      </c>
      <c r="MC18" s="173"/>
      <c r="MD18" s="163">
        <f t="shared" si="177"/>
        <v>0</v>
      </c>
      <c r="ME18" s="173"/>
      <c r="MF18" s="173"/>
      <c r="MG18" s="256"/>
      <c r="MH18" s="303"/>
      <c r="MI18" s="173"/>
      <c r="MJ18" s="173">
        <f t="shared" si="19"/>
        <v>0</v>
      </c>
      <c r="MK18" s="173"/>
      <c r="ML18" s="173"/>
      <c r="MM18" s="176"/>
      <c r="MN18" s="684">
        <f t="shared" si="202"/>
        <v>171514</v>
      </c>
      <c r="MO18" s="284">
        <f t="shared" si="179"/>
        <v>171514</v>
      </c>
      <c r="MP18" s="304">
        <f t="shared" si="180"/>
        <v>0</v>
      </c>
      <c r="MQ18" s="284">
        <f t="shared" si="158"/>
        <v>0</v>
      </c>
      <c r="MR18" s="284">
        <f t="shared" si="158"/>
        <v>0</v>
      </c>
      <c r="MS18" s="684">
        <f t="shared" si="20"/>
        <v>0</v>
      </c>
      <c r="MT18" s="155">
        <f t="shared" si="181"/>
        <v>411424</v>
      </c>
      <c r="MU18" s="738">
        <f>225293+152815+5505+1903+8000+600+5505+1903+7200+2700</f>
        <v>411424</v>
      </c>
      <c r="MV18" s="284">
        <f t="shared" si="133"/>
        <v>0</v>
      </c>
      <c r="MW18" s="679"/>
      <c r="MX18" s="679"/>
      <c r="MY18" s="679"/>
      <c r="MZ18" s="155">
        <f t="shared" si="134"/>
        <v>582938</v>
      </c>
      <c r="NA18" s="284">
        <f t="shared" si="135"/>
        <v>582938</v>
      </c>
      <c r="NB18" s="304">
        <f t="shared" si="182"/>
        <v>0</v>
      </c>
      <c r="NC18" s="284">
        <f>MK18+MQ18+MW18</f>
        <v>0</v>
      </c>
      <c r="ND18" s="284">
        <f>ML18+MR18+MX18</f>
        <v>0</v>
      </c>
      <c r="NE18" s="186">
        <f t="shared" si="21"/>
        <v>0</v>
      </c>
      <c r="NF18" s="301">
        <f>NG18+NH18</f>
        <v>0</v>
      </c>
      <c r="NG18" s="173"/>
      <c r="NH18" s="163">
        <f t="shared" si="184"/>
        <v>0</v>
      </c>
      <c r="NI18" s="173"/>
      <c r="NJ18" s="173"/>
      <c r="NK18" s="256"/>
      <c r="NL18" s="303"/>
      <c r="NM18" s="173"/>
      <c r="NN18" s="173">
        <f t="shared" si="22"/>
        <v>0</v>
      </c>
      <c r="NO18" s="173"/>
      <c r="NP18" s="173"/>
      <c r="NQ18" s="176"/>
      <c r="NR18" s="285">
        <f>NS18+NT18</f>
        <v>582938</v>
      </c>
      <c r="NS18" s="285">
        <f t="shared" si="139"/>
        <v>582938</v>
      </c>
      <c r="NT18" s="285">
        <f t="shared" si="159"/>
        <v>0</v>
      </c>
      <c r="NU18" s="285">
        <f t="shared" si="140"/>
        <v>0</v>
      </c>
      <c r="NV18" s="285">
        <f t="shared" si="141"/>
        <v>0</v>
      </c>
      <c r="NW18" s="285">
        <f t="shared" si="142"/>
        <v>0</v>
      </c>
    </row>
    <row r="19" spans="1:387" s="329" customFormat="1" ht="15.75" thickBot="1" x14ac:dyDescent="0.25">
      <c r="A19" s="305"/>
      <c r="B19" s="306"/>
      <c r="C19" s="307" t="s">
        <v>330</v>
      </c>
      <c r="D19" s="308">
        <f t="shared" ref="D19:N19" si="213">SUM(D7:D17)</f>
        <v>8699255.9420046508</v>
      </c>
      <c r="E19" s="309">
        <f>SUM(E7:E17)</f>
        <v>6363042.6751476508</v>
      </c>
      <c r="F19" s="309">
        <f t="shared" si="213"/>
        <v>2336213.2668570001</v>
      </c>
      <c r="G19" s="309">
        <f t="shared" si="213"/>
        <v>890290.91382749984</v>
      </c>
      <c r="H19" s="309">
        <f t="shared" si="213"/>
        <v>1445922.3530295</v>
      </c>
      <c r="I19" s="309">
        <f t="shared" si="213"/>
        <v>0</v>
      </c>
      <c r="J19" s="308">
        <f t="shared" si="213"/>
        <v>140351.639</v>
      </c>
      <c r="K19" s="309">
        <f t="shared" si="213"/>
        <v>0</v>
      </c>
      <c r="L19" s="309">
        <f t="shared" si="213"/>
        <v>140351.639</v>
      </c>
      <c r="M19" s="309">
        <f t="shared" si="213"/>
        <v>140351.639</v>
      </c>
      <c r="N19" s="309">
        <f t="shared" si="213"/>
        <v>0</v>
      </c>
      <c r="O19" s="309"/>
      <c r="P19" s="310">
        <f t="shared" si="160"/>
        <v>8839607.5810046494</v>
      </c>
      <c r="Q19" s="309">
        <f>SUM(Q7:Q17)</f>
        <v>6363042.6751476508</v>
      </c>
      <c r="R19" s="309">
        <f>SUM(R7:R17)</f>
        <v>2476564.9058569996</v>
      </c>
      <c r="S19" s="309">
        <f>SUM(S7:S17)</f>
        <v>1030642.5528275</v>
      </c>
      <c r="T19" s="309">
        <f>SUM(T7:T17)</f>
        <v>1445922.3530295</v>
      </c>
      <c r="U19" s="309"/>
      <c r="V19" s="310">
        <f>W19+X19</f>
        <v>-16941.45808</v>
      </c>
      <c r="W19" s="309">
        <f>SUM(W7:W17)</f>
        <v>-16786.58525</v>
      </c>
      <c r="X19" s="309">
        <f>SUM(X7:X17)</f>
        <v>-154.87282999999999</v>
      </c>
      <c r="Y19" s="309">
        <f>SUM(Y7:Y17)</f>
        <v>-100.47695</v>
      </c>
      <c r="Z19" s="309">
        <f>SUM(Z7:Z17)</f>
        <v>-54.395879999999998</v>
      </c>
      <c r="AA19" s="309"/>
      <c r="AB19" s="311">
        <f>AC19+AD19</f>
        <v>8822666.1229246501</v>
      </c>
      <c r="AC19" s="312">
        <f>SUM(AC7:AC17)</f>
        <v>6346256.0898976503</v>
      </c>
      <c r="AD19" s="312">
        <f>SUM(AD7:AD17)</f>
        <v>2476410.0330269993</v>
      </c>
      <c r="AE19" s="312">
        <f>SUM(AE7:AE17)</f>
        <v>1030542.0758775</v>
      </c>
      <c r="AF19" s="312">
        <f>SUM(AF7:AF17)</f>
        <v>1445867.9571495</v>
      </c>
      <c r="AG19" s="309"/>
      <c r="AH19" s="311">
        <f>AI19+AJ19</f>
        <v>14951.616</v>
      </c>
      <c r="AI19" s="309">
        <f>SUM(AI7:AI17)</f>
        <v>14951.616</v>
      </c>
      <c r="AJ19" s="309">
        <f>SUM(AJ7:AJ17)</f>
        <v>0</v>
      </c>
      <c r="AK19" s="309">
        <f>SUM(AK7:AK17)</f>
        <v>0</v>
      </c>
      <c r="AL19" s="309">
        <f>SUM(AL7:AL17)</f>
        <v>0</v>
      </c>
      <c r="AM19" s="309"/>
      <c r="AN19" s="311">
        <f>AO19+AP19</f>
        <v>8837617.7389246486</v>
      </c>
      <c r="AO19" s="309">
        <f>SUM(AO7:AO17)</f>
        <v>6361207.7058976498</v>
      </c>
      <c r="AP19" s="309">
        <f>SUM(AP7:AP17)</f>
        <v>2476410.0330269993</v>
      </c>
      <c r="AQ19" s="309">
        <f>SUM(AQ7:AQ17)</f>
        <v>1030542.0758775</v>
      </c>
      <c r="AR19" s="309">
        <f>SUM(AR7:AR17)</f>
        <v>1445867.9571495</v>
      </c>
      <c r="AS19" s="309"/>
      <c r="AT19" s="313">
        <f t="shared" ref="AT19:BJ19" si="214">SUM(AT7:AT17)</f>
        <v>87528.19200000001</v>
      </c>
      <c r="AU19" s="313">
        <f t="shared" si="214"/>
        <v>-164.40799999999581</v>
      </c>
      <c r="AV19" s="313">
        <f t="shared" si="214"/>
        <v>87692.6</v>
      </c>
      <c r="AW19" s="313">
        <f t="shared" si="214"/>
        <v>87679.6</v>
      </c>
      <c r="AX19" s="313">
        <f t="shared" si="214"/>
        <v>13</v>
      </c>
      <c r="AY19" s="313">
        <f t="shared" si="214"/>
        <v>0</v>
      </c>
      <c r="AZ19" s="311">
        <f t="shared" si="214"/>
        <v>8925145.9309246503</v>
      </c>
      <c r="BA19" s="311">
        <f t="shared" si="214"/>
        <v>6361043.2978976499</v>
      </c>
      <c r="BB19" s="311">
        <f t="shared" si="214"/>
        <v>2564102.6330269994</v>
      </c>
      <c r="BC19" s="311">
        <f t="shared" si="214"/>
        <v>1118321.6758775001</v>
      </c>
      <c r="BD19" s="311">
        <f t="shared" si="214"/>
        <v>1445880.9571495</v>
      </c>
      <c r="BE19" s="311">
        <f t="shared" si="214"/>
        <v>0</v>
      </c>
      <c r="BF19" s="314">
        <f t="shared" si="214"/>
        <v>-76876.725932000001</v>
      </c>
      <c r="BG19" s="315">
        <f t="shared" si="214"/>
        <v>-35317.611801999992</v>
      </c>
      <c r="BH19" s="315">
        <f t="shared" si="214"/>
        <v>-41559.114130000002</v>
      </c>
      <c r="BI19" s="315">
        <f t="shared" si="214"/>
        <v>-18454.953590000001</v>
      </c>
      <c r="BJ19" s="315">
        <f t="shared" si="214"/>
        <v>-23104.160540000001</v>
      </c>
      <c r="BK19" s="315"/>
      <c r="BL19" s="310">
        <f t="shared" ref="BL19:BQ19" si="215">SUM(BL7:BL17)</f>
        <v>8848369.2049926501</v>
      </c>
      <c r="BM19" s="310">
        <f t="shared" si="215"/>
        <v>6325725.6860956503</v>
      </c>
      <c r="BN19" s="310">
        <f t="shared" si="215"/>
        <v>2522643.5188970002</v>
      </c>
      <c r="BO19" s="310">
        <f t="shared" si="215"/>
        <v>1099866.7222875</v>
      </c>
      <c r="BP19" s="310">
        <f t="shared" si="215"/>
        <v>1422776.7966095</v>
      </c>
      <c r="BQ19" s="310">
        <f t="shared" si="215"/>
        <v>0</v>
      </c>
      <c r="BR19" s="316">
        <f>BS19+BT19</f>
        <v>20447.512320000002</v>
      </c>
      <c r="BS19" s="309">
        <f>SUM(BS7:BS17)</f>
        <v>3000</v>
      </c>
      <c r="BT19" s="309">
        <f>SUM(BT7:BT17)</f>
        <v>17447.512320000002</v>
      </c>
      <c r="BU19" s="309">
        <f>SUM(BU7:BU17)</f>
        <v>17447.512320000002</v>
      </c>
      <c r="BV19" s="309">
        <f>SUM(BV7:BV17)</f>
        <v>0</v>
      </c>
      <c r="BW19" s="309"/>
      <c r="BX19" s="317">
        <f>BY19+BZ19</f>
        <v>8868816.7173126508</v>
      </c>
      <c r="BY19" s="309">
        <f>SUM(BY7:BY17)</f>
        <v>6328725.6860956503</v>
      </c>
      <c r="BZ19" s="309">
        <f>SUM(BZ7:BZ17)</f>
        <v>2540091.031217</v>
      </c>
      <c r="CA19" s="309">
        <f>SUM(CA7:CA17)</f>
        <v>1117314.2346075</v>
      </c>
      <c r="CB19" s="309">
        <f>SUM(CB7:CB17)</f>
        <v>1422776.7966095</v>
      </c>
      <c r="CC19" s="309"/>
      <c r="CD19" s="316">
        <f>CE19+CF19</f>
        <v>7668.415</v>
      </c>
      <c r="CE19" s="309">
        <f>SUM(CE7:CE17)</f>
        <v>7668.415</v>
      </c>
      <c r="CF19" s="309">
        <f>SUM(CF7:CF17)</f>
        <v>0</v>
      </c>
      <c r="CG19" s="309">
        <f>SUM(CG7:CG17)</f>
        <v>0</v>
      </c>
      <c r="CH19" s="309">
        <f>SUM(CH7:CH17)</f>
        <v>0</v>
      </c>
      <c r="CI19" s="309"/>
      <c r="CJ19" s="317">
        <f>SUM(CJ7:CJ17)</f>
        <v>8876485.1323126517</v>
      </c>
      <c r="CK19" s="317">
        <f>SUM(CK7:CK17)</f>
        <v>6336394.1010956503</v>
      </c>
      <c r="CL19" s="317">
        <f>SUM(CL7:CL17)</f>
        <v>2540091.031217</v>
      </c>
      <c r="CM19" s="317">
        <f>SUM(CM7:CM17)</f>
        <v>1117314.2346075</v>
      </c>
      <c r="CN19" s="317">
        <f>SUM(CN7:CN17)</f>
        <v>1422776.7966095</v>
      </c>
      <c r="CO19" s="309"/>
      <c r="CP19" s="317">
        <f>CQ19+CR19</f>
        <v>-6049.0926099999997</v>
      </c>
      <c r="CQ19" s="309">
        <f>SUM(CQ7:CQ17)</f>
        <v>-3784.6462900000001</v>
      </c>
      <c r="CR19" s="309">
        <f>SUM(CR7:CR17)</f>
        <v>-2264.44632</v>
      </c>
      <c r="CS19" s="309">
        <f>SUM(CS7:CS17)</f>
        <v>-1188.3763199999999</v>
      </c>
      <c r="CT19" s="309">
        <f>SUM(CT7:CT17)</f>
        <v>-1076.07</v>
      </c>
      <c r="CU19" s="309"/>
      <c r="CV19" s="317">
        <f>CW19+CX19</f>
        <v>8870436.0397026502</v>
      </c>
      <c r="CW19" s="309">
        <f>SUM(CW7:CW17)</f>
        <v>6332609.4548056498</v>
      </c>
      <c r="CX19" s="309">
        <f>SUM(CX7:CX17)</f>
        <v>2537826.5848969999</v>
      </c>
      <c r="CY19" s="309">
        <f>SUM(CY7:CY17)</f>
        <v>1116125.8582875</v>
      </c>
      <c r="CZ19" s="309">
        <f>SUM(CZ7:CZ17)</f>
        <v>1421700.7266095001</v>
      </c>
      <c r="DA19" s="309"/>
      <c r="DB19" s="317">
        <f>DC19+DD19</f>
        <v>10078.415000000001</v>
      </c>
      <c r="DC19" s="309">
        <f>SUM(DC7:DC17)</f>
        <v>10078.415000000001</v>
      </c>
      <c r="DD19" s="309">
        <f>SUM(DD7:DD17)</f>
        <v>0</v>
      </c>
      <c r="DE19" s="309">
        <f>SUM(DE7:DE17)</f>
        <v>0</v>
      </c>
      <c r="DF19" s="309">
        <f>SUM(DF7:DF17)</f>
        <v>0</v>
      </c>
      <c r="DG19" s="309"/>
      <c r="DH19" s="317">
        <f t="shared" ref="DH19:EJ19" si="216">SUM(DH7:DH17)</f>
        <v>8880514.4547026493</v>
      </c>
      <c r="DI19" s="317">
        <f t="shared" si="216"/>
        <v>6342687.8698056508</v>
      </c>
      <c r="DJ19" s="317">
        <f t="shared" si="216"/>
        <v>2537826.5848969999</v>
      </c>
      <c r="DK19" s="317">
        <f t="shared" si="216"/>
        <v>1116125.8582875</v>
      </c>
      <c r="DL19" s="317">
        <f t="shared" si="216"/>
        <v>1421700.7266095001</v>
      </c>
      <c r="DM19" s="317">
        <f t="shared" si="216"/>
        <v>0</v>
      </c>
      <c r="DN19" s="317">
        <f t="shared" si="216"/>
        <v>1427883</v>
      </c>
      <c r="DO19" s="317">
        <f t="shared" si="216"/>
        <v>1427883</v>
      </c>
      <c r="DP19" s="317">
        <f t="shared" si="216"/>
        <v>0</v>
      </c>
      <c r="DQ19" s="317">
        <f t="shared" si="216"/>
        <v>0</v>
      </c>
      <c r="DR19" s="317">
        <f t="shared" si="216"/>
        <v>0</v>
      </c>
      <c r="DS19" s="317">
        <f t="shared" si="216"/>
        <v>0</v>
      </c>
      <c r="DT19" s="317">
        <f t="shared" si="216"/>
        <v>10308397.454702649</v>
      </c>
      <c r="DU19" s="317">
        <f t="shared" si="216"/>
        <v>7770570.8698056508</v>
      </c>
      <c r="DV19" s="317">
        <f t="shared" si="216"/>
        <v>2537826.5848969999</v>
      </c>
      <c r="DW19" s="317">
        <f t="shared" si="216"/>
        <v>1116125.8582875</v>
      </c>
      <c r="DX19" s="317">
        <f t="shared" si="216"/>
        <v>1421700.7266095001</v>
      </c>
      <c r="DY19" s="317">
        <f t="shared" si="216"/>
        <v>0</v>
      </c>
      <c r="DZ19" s="317">
        <f>SUM(DZ7:DZ17)</f>
        <v>1515341.29055</v>
      </c>
      <c r="EA19" s="317">
        <f>SUM(EA7:EA17)</f>
        <v>1515151.29055</v>
      </c>
      <c r="EB19" s="317">
        <f t="shared" si="216"/>
        <v>190</v>
      </c>
      <c r="EC19" s="317">
        <f t="shared" si="216"/>
        <v>190</v>
      </c>
      <c r="ED19" s="317">
        <f t="shared" si="216"/>
        <v>0</v>
      </c>
      <c r="EE19" s="317">
        <f t="shared" si="216"/>
        <v>0</v>
      </c>
      <c r="EF19" s="317">
        <f>SUM(EF7:EF17)</f>
        <v>10395855.74525265</v>
      </c>
      <c r="EG19" s="309">
        <f>SUM(EG7:EG17)</f>
        <v>7857839.1603556499</v>
      </c>
      <c r="EH19" s="309">
        <f t="shared" si="216"/>
        <v>2538016.5848969999</v>
      </c>
      <c r="EI19" s="309">
        <f t="shared" si="216"/>
        <v>1116315.8582875</v>
      </c>
      <c r="EJ19" s="309">
        <f t="shared" si="216"/>
        <v>1421700.7266095001</v>
      </c>
      <c r="EK19" s="309"/>
      <c r="EL19" s="317">
        <f>SUM(EL7:EL17)</f>
        <v>77403.263000000006</v>
      </c>
      <c r="EM19" s="309">
        <f>SUM(EM7:EM17)</f>
        <v>20018.798999999999</v>
      </c>
      <c r="EN19" s="309">
        <f t="shared" ref="EN19:EO19" si="217">SUM(EN7:EN17)</f>
        <v>57384.464000000007</v>
      </c>
      <c r="EO19" s="309">
        <f t="shared" si="217"/>
        <v>37648.593999999997</v>
      </c>
      <c r="EP19" s="309">
        <f>SUM(EP7:EP17)</f>
        <v>19735.87</v>
      </c>
      <c r="EQ19" s="309"/>
      <c r="ER19" s="317">
        <f>SUM(ER7:ER17)</f>
        <v>-21362.988000000001</v>
      </c>
      <c r="ES19" s="309">
        <f t="shared" ref="ES19:EV19" si="218">SUM(ES7:ES17)</f>
        <v>-21362.988000000001</v>
      </c>
      <c r="ET19" s="309">
        <f t="shared" si="218"/>
        <v>0</v>
      </c>
      <c r="EU19" s="309">
        <f t="shared" si="218"/>
        <v>0</v>
      </c>
      <c r="EV19" s="309">
        <f t="shared" si="218"/>
        <v>0</v>
      </c>
      <c r="EW19" s="309"/>
      <c r="EX19" s="318">
        <f>SUM(EX7:EX17)</f>
        <v>10451896.020252651</v>
      </c>
      <c r="EY19" s="318">
        <f>SUM(EY7:EY17)</f>
        <v>7856494.9713556506</v>
      </c>
      <c r="EZ19" s="318">
        <f>SUM(EZ7:EZ17)</f>
        <v>2595401.0488969996</v>
      </c>
      <c r="FA19" s="318">
        <f t="shared" ref="FA19:FC19" si="219">SUM(FA7:FA17)</f>
        <v>1153964.4522875</v>
      </c>
      <c r="FB19" s="318">
        <f>SUM(FB7:FB17)</f>
        <v>1441436.5966095002</v>
      </c>
      <c r="FC19" s="318">
        <f t="shared" si="219"/>
        <v>0</v>
      </c>
      <c r="FD19" s="317">
        <f>SUM(FD7:FD17)</f>
        <v>219634.842</v>
      </c>
      <c r="FE19" s="309">
        <f>SUM(FE7:FE17)</f>
        <v>199220.44200000001</v>
      </c>
      <c r="FF19" s="309">
        <f t="shared" ref="FF19:FH19" si="220">SUM(FF7:FF17)</f>
        <v>20414.400000000001</v>
      </c>
      <c r="FG19" s="309">
        <f t="shared" si="220"/>
        <v>20414.400000000001</v>
      </c>
      <c r="FH19" s="309">
        <f t="shared" si="220"/>
        <v>0</v>
      </c>
      <c r="FI19" s="309"/>
      <c r="FJ19" s="317">
        <f>SUM(FJ7:FJ17)</f>
        <v>-34598.400000000001</v>
      </c>
      <c r="FK19" s="319">
        <f t="shared" ref="FK19:FN19" si="221">SUM(FK7:FK17)</f>
        <v>0</v>
      </c>
      <c r="FL19" s="319">
        <f t="shared" si="221"/>
        <v>-34598.400000000001</v>
      </c>
      <c r="FM19" s="319">
        <f t="shared" si="221"/>
        <v>-34598.400000000001</v>
      </c>
      <c r="FN19" s="319">
        <f t="shared" si="221"/>
        <v>0</v>
      </c>
      <c r="FO19" s="319"/>
      <c r="FP19" s="318">
        <f>SUM(FP7:FP17)</f>
        <v>10636932.46225265</v>
      </c>
      <c r="FQ19" s="318">
        <f>SUM(FQ7:FQ17)</f>
        <v>8055715.4133556504</v>
      </c>
      <c r="FR19" s="318">
        <f>SUM(FR7:FR17)</f>
        <v>2581217.0488969996</v>
      </c>
      <c r="FS19" s="318">
        <f>SUM(FS7:FS17)</f>
        <v>1139780.4522875</v>
      </c>
      <c r="FT19" s="318">
        <f>SUM(FT7:FT17)</f>
        <v>1441436.5966095002</v>
      </c>
      <c r="FU19" s="318">
        <f t="shared" ref="FU19" si="222">SUM(FU7:FU17)</f>
        <v>0</v>
      </c>
      <c r="FV19" s="317">
        <f>SUM(FV7:FV17)</f>
        <v>263151.17499999993</v>
      </c>
      <c r="FW19" s="309">
        <f>SUM(FW7:FW17)</f>
        <v>160304.84699999998</v>
      </c>
      <c r="FX19" s="309">
        <f>SUM(FX7:FX17)</f>
        <v>102846.32799999999</v>
      </c>
      <c r="FY19" s="309">
        <f>SUM(FY7:FY17)</f>
        <v>102846.32799999999</v>
      </c>
      <c r="FZ19" s="309">
        <f t="shared" ref="FZ19" si="223">SUM(FZ7:FZ17)</f>
        <v>0</v>
      </c>
      <c r="GA19" s="309"/>
      <c r="GB19" s="317">
        <f>SUM(GB7:GB17)</f>
        <v>-67670.531699999992</v>
      </c>
      <c r="GC19" s="309">
        <f>SUM(GC7:GC17)</f>
        <v>-50728.7212</v>
      </c>
      <c r="GD19" s="309">
        <f t="shared" ref="GD19:GF19" si="224">SUM(GD7:GD17)</f>
        <v>-16941.8105</v>
      </c>
      <c r="GE19" s="309">
        <f t="shared" si="224"/>
        <v>-16941.780500000001</v>
      </c>
      <c r="GF19" s="309">
        <f t="shared" si="224"/>
        <v>0</v>
      </c>
      <c r="GG19" s="309"/>
      <c r="GH19" s="318">
        <f>SUM(GH7:GH17)</f>
        <v>10832413.13555265</v>
      </c>
      <c r="GI19" s="318">
        <f>SUM(GI7:GI17)</f>
        <v>8165291.5391556509</v>
      </c>
      <c r="GJ19" s="318">
        <f>SUM(GJ7:GJ17)</f>
        <v>2667121.5963969999</v>
      </c>
      <c r="GK19" s="318">
        <f>SUM(GK7:GK17)</f>
        <v>1225684.9997875001</v>
      </c>
      <c r="GL19" s="318">
        <f>SUM(GL7:GL17)</f>
        <v>1441436.5966095002</v>
      </c>
      <c r="GM19" s="318">
        <f t="shared" ref="GM19" si="225">SUM(GM7:GM17)</f>
        <v>0</v>
      </c>
      <c r="GN19" s="317">
        <f>SUM(GN7:GN18)</f>
        <v>12670.172</v>
      </c>
      <c r="GO19" s="320">
        <f>SUM(GO7:GO18)</f>
        <v>6462.8519999999999</v>
      </c>
      <c r="GP19" s="320">
        <f>SUM(GP7:GP18)</f>
        <v>6207.32</v>
      </c>
      <c r="GQ19" s="320">
        <f>SUM(GQ7:GQ18)</f>
        <v>6207.32</v>
      </c>
      <c r="GR19" s="320">
        <f t="shared" ref="GR19:GY19" si="226">SUM(GR7:GR18)</f>
        <v>0</v>
      </c>
      <c r="GS19" s="320">
        <f t="shared" si="226"/>
        <v>0</v>
      </c>
      <c r="GT19" s="320">
        <f t="shared" si="226"/>
        <v>-1662456</v>
      </c>
      <c r="GU19" s="320">
        <f t="shared" si="226"/>
        <v>-1662456</v>
      </c>
      <c r="GV19" s="320">
        <f t="shared" si="226"/>
        <v>0</v>
      </c>
      <c r="GW19" s="320">
        <f t="shared" si="226"/>
        <v>0</v>
      </c>
      <c r="GX19" s="320">
        <f t="shared" si="226"/>
        <v>0</v>
      </c>
      <c r="GY19" s="320">
        <f t="shared" si="226"/>
        <v>0</v>
      </c>
      <c r="GZ19" s="317">
        <f>SUM(GZ7:GZ18)</f>
        <v>9182627.3075526506</v>
      </c>
      <c r="HA19" s="317">
        <f>SUM(HA7:HA18)</f>
        <v>6509298.3911556508</v>
      </c>
      <c r="HB19" s="317">
        <f t="shared" ref="HB19:HE19" si="227">SUM(HB7:HB18)</f>
        <v>2673328.9163970002</v>
      </c>
      <c r="HC19" s="317">
        <f t="shared" si="227"/>
        <v>1231892.3197875</v>
      </c>
      <c r="HD19" s="317">
        <f t="shared" si="227"/>
        <v>1441436.5966095002</v>
      </c>
      <c r="HE19" s="317">
        <f t="shared" si="227"/>
        <v>0</v>
      </c>
      <c r="HF19" s="309">
        <f>SUM(HF7:HF18)</f>
        <v>-58331.072818399989</v>
      </c>
      <c r="HG19" s="309">
        <f>SUM(HG7:HG18)</f>
        <v>-24061.893892999997</v>
      </c>
      <c r="HH19" s="309">
        <f t="shared" ref="HH19:II19" si="228">SUM(HH7:HH18)</f>
        <v>-34269.178925399996</v>
      </c>
      <c r="HI19" s="309">
        <f t="shared" si="228"/>
        <v>-11787.009667</v>
      </c>
      <c r="HJ19" s="309">
        <f t="shared" si="228"/>
        <v>-22482.169258400001</v>
      </c>
      <c r="HK19" s="309">
        <f t="shared" si="228"/>
        <v>0</v>
      </c>
      <c r="HL19" s="309">
        <f t="shared" si="228"/>
        <v>-58069.911694199996</v>
      </c>
      <c r="HM19" s="309">
        <f t="shared" si="228"/>
        <v>-48987.658908199992</v>
      </c>
      <c r="HN19" s="309">
        <f t="shared" si="228"/>
        <v>-9082.2527860000009</v>
      </c>
      <c r="HO19" s="309">
        <f t="shared" si="228"/>
        <v>-4030.1468930000001</v>
      </c>
      <c r="HP19" s="309">
        <f t="shared" si="228"/>
        <v>-5052.1058929999999</v>
      </c>
      <c r="HQ19" s="309">
        <f t="shared" si="228"/>
        <v>0</v>
      </c>
      <c r="HR19" s="309">
        <f t="shared" si="228"/>
        <v>-65619.186001299007</v>
      </c>
      <c r="HS19" s="309">
        <f t="shared" si="228"/>
        <v>-63010.253291198991</v>
      </c>
      <c r="HT19" s="309">
        <f t="shared" si="228"/>
        <v>-2608.9327100999999</v>
      </c>
      <c r="HU19" s="309">
        <f t="shared" si="228"/>
        <v>-1563.8501372000001</v>
      </c>
      <c r="HV19" s="309">
        <f t="shared" si="228"/>
        <v>-1045.0825729000001</v>
      </c>
      <c r="HW19" s="309">
        <f t="shared" si="228"/>
        <v>0</v>
      </c>
      <c r="HX19" s="309">
        <f t="shared" si="228"/>
        <v>-890.01599999999996</v>
      </c>
      <c r="HY19" s="309">
        <f t="shared" si="228"/>
        <v>-555.10699999999997</v>
      </c>
      <c r="HZ19" s="309">
        <f t="shared" si="228"/>
        <v>-334.90899999999999</v>
      </c>
      <c r="IA19" s="309">
        <f t="shared" si="228"/>
        <v>-334.90899999999999</v>
      </c>
      <c r="IB19" s="309">
        <f t="shared" si="228"/>
        <v>0</v>
      </c>
      <c r="IC19" s="309">
        <f t="shared" si="228"/>
        <v>0</v>
      </c>
      <c r="ID19" s="309">
        <f t="shared" si="228"/>
        <v>8999717.1210387517</v>
      </c>
      <c r="IE19" s="309">
        <f t="shared" si="228"/>
        <v>6372683.47806325</v>
      </c>
      <c r="IF19" s="309">
        <f t="shared" si="228"/>
        <v>2627033.6429754999</v>
      </c>
      <c r="IG19" s="309">
        <f t="shared" si="228"/>
        <v>1214176.4040903</v>
      </c>
      <c r="IH19" s="309">
        <f t="shared" si="228"/>
        <v>1412857.2388852001</v>
      </c>
      <c r="II19" s="309">
        <f t="shared" si="228"/>
        <v>0</v>
      </c>
      <c r="IJ19" s="317">
        <f>SUM(IJ7:IJ18)</f>
        <v>36594.538530000005</v>
      </c>
      <c r="IK19" s="320">
        <f>SUM(IK7:IK18)</f>
        <v>14090.394529999998</v>
      </c>
      <c r="IL19" s="320">
        <f>SUM(IL7:IL18)</f>
        <v>22504.144</v>
      </c>
      <c r="IM19" s="320">
        <f>SUM(IM7:IM18)</f>
        <v>22504.144</v>
      </c>
      <c r="IN19" s="320">
        <f t="shared" ref="IN19:JB19" si="229">SUM(IN7:IN18)</f>
        <v>0</v>
      </c>
      <c r="IO19" s="320">
        <f t="shared" si="229"/>
        <v>0</v>
      </c>
      <c r="IP19" s="320">
        <f t="shared" si="229"/>
        <v>-2359.84</v>
      </c>
      <c r="IQ19" s="320">
        <f t="shared" si="229"/>
        <v>-2359.84</v>
      </c>
      <c r="IR19" s="320">
        <f t="shared" si="229"/>
        <v>0</v>
      </c>
      <c r="IS19" s="320">
        <f t="shared" si="229"/>
        <v>0</v>
      </c>
      <c r="IT19" s="320">
        <f t="shared" si="229"/>
        <v>0</v>
      </c>
      <c r="IU19" s="320">
        <f t="shared" si="229"/>
        <v>0</v>
      </c>
      <c r="IV19" s="309">
        <f t="shared" si="229"/>
        <v>9033951.8195687514</v>
      </c>
      <c r="IW19" s="309">
        <f t="shared" si="229"/>
        <v>6384414.0325932512</v>
      </c>
      <c r="IX19" s="309">
        <f t="shared" si="229"/>
        <v>2649537.7869755002</v>
      </c>
      <c r="IY19" s="309">
        <f t="shared" si="229"/>
        <v>1236680.5480903001</v>
      </c>
      <c r="IZ19" s="309">
        <f t="shared" si="229"/>
        <v>1412857.2388852001</v>
      </c>
      <c r="JA19" s="321">
        <f t="shared" si="229"/>
        <v>0</v>
      </c>
      <c r="JB19" s="322">
        <f t="shared" si="229"/>
        <v>523021.62572999991</v>
      </c>
      <c r="JC19" s="320">
        <f>SUM(JC7:JC18)</f>
        <v>300039.47605</v>
      </c>
      <c r="JD19" s="320">
        <f>SUM(JD7:JD18)</f>
        <v>222982.14967999997</v>
      </c>
      <c r="JE19" s="323">
        <f>SUM(JE7:JE18)</f>
        <v>100213.39154</v>
      </c>
      <c r="JF19" s="323">
        <f>SUM(JF7:JF18)</f>
        <v>122768.75813999999</v>
      </c>
      <c r="JG19" s="324">
        <f t="shared" ref="JG19:KA19" si="230">SUM(JG7:JG18)</f>
        <v>0</v>
      </c>
      <c r="JH19" s="325">
        <f t="shared" si="230"/>
        <v>-307158.95598000003</v>
      </c>
      <c r="JI19" s="323">
        <f>SUM(JI7:JI18)</f>
        <v>-130470.22923000001</v>
      </c>
      <c r="JJ19" s="323">
        <f>SUM(JJ7:JJ18)</f>
        <v>-176688.72674999997</v>
      </c>
      <c r="JK19" s="323">
        <f>SUM(JK7:JK18)</f>
        <v>-82497.691609999994</v>
      </c>
      <c r="JL19" s="323">
        <f>SUM(JL7:JL18)</f>
        <v>-94191.035139999993</v>
      </c>
      <c r="JM19" s="320">
        <f t="shared" si="230"/>
        <v>0</v>
      </c>
      <c r="JN19" s="309">
        <f>SUM(JN7:JN18)</f>
        <v>9249814.4893187508</v>
      </c>
      <c r="JO19" s="309">
        <f>SUM(JO7:JO18)</f>
        <v>6553983.2794132512</v>
      </c>
      <c r="JP19" s="309">
        <f>SUM(JP7:JP18)</f>
        <v>2695831.2099054996</v>
      </c>
      <c r="JQ19" s="309">
        <f>SUM(JQ7:JQ18)</f>
        <v>1254396.2480202999</v>
      </c>
      <c r="JR19" s="309">
        <f>SUM(JR7:JR18)</f>
        <v>1441434.9618851999</v>
      </c>
      <c r="JS19" s="309">
        <f t="shared" si="230"/>
        <v>0</v>
      </c>
      <c r="JT19" s="320">
        <f>SUM(JT7:JT18)</f>
        <v>-5801.3490000000002</v>
      </c>
      <c r="JU19" s="326">
        <f t="shared" si="230"/>
        <v>-4842.5759999999991</v>
      </c>
      <c r="JV19" s="326">
        <f t="shared" si="230"/>
        <v>-958.77299999999991</v>
      </c>
      <c r="JW19" s="326">
        <f t="shared" si="230"/>
        <v>-716.81</v>
      </c>
      <c r="JX19" s="326">
        <f t="shared" si="230"/>
        <v>-241.96299999999999</v>
      </c>
      <c r="JY19" s="309">
        <f t="shared" si="230"/>
        <v>0</v>
      </c>
      <c r="JZ19" s="309">
        <f>SUM(JZ7:JZ18)</f>
        <v>9244013.1403187513</v>
      </c>
      <c r="KA19" s="309">
        <f t="shared" si="230"/>
        <v>6549140.7034132509</v>
      </c>
      <c r="KB19" s="309">
        <f>SUM(KB7:KB18)</f>
        <v>2694872.4369054995</v>
      </c>
      <c r="KC19" s="309">
        <f t="shared" ref="KC19:KF19" si="231">SUM(KC7:KC18)</f>
        <v>1253679.4380202999</v>
      </c>
      <c r="KD19" s="309">
        <f t="shared" si="231"/>
        <v>1441192.9988851999</v>
      </c>
      <c r="KE19" s="309">
        <f t="shared" si="231"/>
        <v>0</v>
      </c>
      <c r="KF19" s="322">
        <f t="shared" si="231"/>
        <v>92951.704920000004</v>
      </c>
      <c r="KG19" s="320">
        <f>SUM(KG7:KG18)</f>
        <v>77597.178520000001</v>
      </c>
      <c r="KH19" s="320">
        <f>SUM(KH7:KH18)</f>
        <v>15354.526400000001</v>
      </c>
      <c r="KI19" s="323">
        <f>SUM(KI7:KI18)</f>
        <v>14104.526400000001</v>
      </c>
      <c r="KJ19" s="323">
        <f>SUM(KJ7:KJ18)</f>
        <v>1250</v>
      </c>
      <c r="KK19" s="324">
        <f t="shared" ref="KK19:KL19" si="232">SUM(KK7:KK18)</f>
        <v>0</v>
      </c>
      <c r="KL19" s="327">
        <f t="shared" si="232"/>
        <v>-129436.33739999999</v>
      </c>
      <c r="KM19" s="323">
        <f>SUM(KM7:KM18)</f>
        <v>-112999.8435</v>
      </c>
      <c r="KN19" s="323">
        <f t="shared" ref="KN19:KX19" si="233">SUM(KN7:KN18)</f>
        <v>-16436.493900000001</v>
      </c>
      <c r="KO19" s="323">
        <f t="shared" si="233"/>
        <v>-14677.693899999998</v>
      </c>
      <c r="KP19" s="323">
        <f t="shared" si="233"/>
        <v>-1758.8000000000002</v>
      </c>
      <c r="KQ19" s="320">
        <f t="shared" si="233"/>
        <v>0</v>
      </c>
      <c r="KR19" s="320">
        <f t="shared" si="233"/>
        <v>9207528.5078387521</v>
      </c>
      <c r="KS19" s="328">
        <f t="shared" si="233"/>
        <v>6513738.03843325</v>
      </c>
      <c r="KT19" s="328">
        <f t="shared" si="233"/>
        <v>2693790.4694054998</v>
      </c>
      <c r="KU19" s="328">
        <f t="shared" si="233"/>
        <v>1253106.2705202999</v>
      </c>
      <c r="KV19" s="328">
        <f t="shared" si="233"/>
        <v>1440684.1988852001</v>
      </c>
      <c r="KW19" s="320">
        <f t="shared" si="233"/>
        <v>0</v>
      </c>
      <c r="KX19" s="322">
        <f t="shared" si="233"/>
        <v>41522.730000000003</v>
      </c>
      <c r="KY19" s="320">
        <f>SUM(KY7:KY18)</f>
        <v>41522.730000000003</v>
      </c>
      <c r="KZ19" s="320">
        <f>SUM(KZ7:KZ18)</f>
        <v>0</v>
      </c>
      <c r="LA19" s="323">
        <f>SUM(LA7:LA18)</f>
        <v>0</v>
      </c>
      <c r="LB19" s="323">
        <f>SUM(LB7:LB18)</f>
        <v>0</v>
      </c>
      <c r="LC19" s="324">
        <f t="shared" ref="LC19:LD19" si="234">SUM(LC7:LC18)</f>
        <v>0</v>
      </c>
      <c r="LD19" s="327">
        <f t="shared" si="234"/>
        <v>0</v>
      </c>
      <c r="LE19" s="323">
        <f>SUM(LE7:LE18)</f>
        <v>0</v>
      </c>
      <c r="LF19" s="323">
        <f t="shared" ref="LF19:LO19" si="235">SUM(LF7:LF18)</f>
        <v>0</v>
      </c>
      <c r="LG19" s="323">
        <f t="shared" si="235"/>
        <v>0</v>
      </c>
      <c r="LH19" s="323">
        <f t="shared" si="235"/>
        <v>0</v>
      </c>
      <c r="LI19" s="320">
        <f t="shared" si="235"/>
        <v>0</v>
      </c>
      <c r="LJ19" s="320">
        <f t="shared" si="235"/>
        <v>9249051.2378387507</v>
      </c>
      <c r="LK19" s="328">
        <f t="shared" si="235"/>
        <v>6555260.7684332496</v>
      </c>
      <c r="LL19" s="328">
        <f t="shared" si="235"/>
        <v>2693790.4694054998</v>
      </c>
      <c r="LM19" s="328">
        <f t="shared" si="235"/>
        <v>1253106.2705202999</v>
      </c>
      <c r="LN19" s="328">
        <f t="shared" si="235"/>
        <v>1440684.1988852001</v>
      </c>
      <c r="LO19" s="320">
        <f t="shared" si="235"/>
        <v>0</v>
      </c>
      <c r="LP19" s="320">
        <f>SUM(LP7:LP18)</f>
        <v>-38220.205999999998</v>
      </c>
      <c r="LQ19" s="326">
        <f>SUM(LQ7:LQ18)</f>
        <v>-34036.106</v>
      </c>
      <c r="LR19" s="326">
        <f t="shared" ref="LR19:MB19" si="236">SUM(LR7:LR18)</f>
        <v>-4184.1000000000004</v>
      </c>
      <c r="LS19" s="326">
        <f t="shared" si="236"/>
        <v>-3653.2139999999999</v>
      </c>
      <c r="LT19" s="326">
        <f t="shared" si="236"/>
        <v>-530.88599999999997</v>
      </c>
      <c r="LU19" s="326">
        <f t="shared" si="236"/>
        <v>0</v>
      </c>
      <c r="LV19" s="326">
        <f>SUM(LV7:LV18)</f>
        <v>9210831.0318387505</v>
      </c>
      <c r="LW19" s="312">
        <f t="shared" si="236"/>
        <v>6521224.6624332517</v>
      </c>
      <c r="LX19" s="312">
        <f t="shared" si="236"/>
        <v>2689606.3694054997</v>
      </c>
      <c r="LY19" s="312">
        <f t="shared" si="236"/>
        <v>1249453.0565203</v>
      </c>
      <c r="LZ19" s="312">
        <f t="shared" si="236"/>
        <v>1440153.3128852001</v>
      </c>
      <c r="MA19" s="312">
        <f t="shared" si="236"/>
        <v>0</v>
      </c>
      <c r="MB19" s="322">
        <f t="shared" si="236"/>
        <v>117211.57271999998</v>
      </c>
      <c r="MC19" s="320">
        <f>SUM(MC7:MC18)</f>
        <v>71879.878960000002</v>
      </c>
      <c r="MD19" s="320">
        <f>SUM(MD7:MD18)</f>
        <v>45331.693759999995</v>
      </c>
      <c r="ME19" s="323">
        <f>SUM(ME7:ME18)</f>
        <v>44620.086079999994</v>
      </c>
      <c r="MF19" s="323">
        <f>SUM(MF7:MF18)</f>
        <v>711.60768000000007</v>
      </c>
      <c r="MG19" s="324">
        <f t="shared" ref="MG19:MH19" si="237">SUM(MG7:MG18)</f>
        <v>0</v>
      </c>
      <c r="MH19" s="327">
        <f t="shared" si="237"/>
        <v>-73961.324365000008</v>
      </c>
      <c r="MI19" s="323">
        <f>SUM(MI7:MI18)</f>
        <v>-42457.202509999996</v>
      </c>
      <c r="MJ19" s="323">
        <f t="shared" ref="MJ19:MS19" si="238">SUM(MJ7:MJ18)</f>
        <v>-31504.121855000001</v>
      </c>
      <c r="MK19" s="323">
        <f t="shared" si="238"/>
        <v>-31489.881855</v>
      </c>
      <c r="ML19" s="323">
        <f t="shared" si="238"/>
        <v>-14.24</v>
      </c>
      <c r="MM19" s="320">
        <f t="shared" si="238"/>
        <v>0</v>
      </c>
      <c r="MN19" s="320">
        <f>SUM(MN7:MN18)</f>
        <v>9254081.2801937498</v>
      </c>
      <c r="MO19" s="328">
        <f t="shared" si="238"/>
        <v>6550647.338883251</v>
      </c>
      <c r="MP19" s="328">
        <f t="shared" si="238"/>
        <v>2703433.9413104998</v>
      </c>
      <c r="MQ19" s="328">
        <f t="shared" si="238"/>
        <v>1262583.2607453</v>
      </c>
      <c r="MR19" s="328">
        <f t="shared" si="238"/>
        <v>1440850.6805652</v>
      </c>
      <c r="MS19" s="320">
        <f t="shared" si="238"/>
        <v>0</v>
      </c>
      <c r="MT19" s="681">
        <f>SUM(MT7:MT18)</f>
        <v>1227666.862</v>
      </c>
      <c r="MU19" s="681">
        <f>SUM(MU7:MU18)</f>
        <v>1227666.862</v>
      </c>
      <c r="MV19" s="681">
        <f t="shared" ref="MV19:MY19" si="239">SUM(MV7:MV18)</f>
        <v>0</v>
      </c>
      <c r="MW19" s="681">
        <f t="shared" si="239"/>
        <v>0</v>
      </c>
      <c r="MX19" s="681">
        <f t="shared" si="239"/>
        <v>0</v>
      </c>
      <c r="MY19" s="681">
        <f t="shared" si="239"/>
        <v>0</v>
      </c>
      <c r="MZ19" s="320">
        <f>SUM(MZ7:MZ18)</f>
        <v>10481748.14219375</v>
      </c>
      <c r="NA19" s="328">
        <f t="shared" ref="NA19:NQ19" si="240">SUM(NA7:NA18)</f>
        <v>7778314.2008832488</v>
      </c>
      <c r="NB19" s="328">
        <f t="shared" si="240"/>
        <v>2703433.9413104998</v>
      </c>
      <c r="NC19" s="328">
        <f t="shared" si="240"/>
        <v>1262583.2607453</v>
      </c>
      <c r="ND19" s="328">
        <f t="shared" si="240"/>
        <v>1440850.6805652</v>
      </c>
      <c r="NE19" s="320">
        <f t="shared" si="240"/>
        <v>0</v>
      </c>
      <c r="NF19" s="322" t="e">
        <f t="shared" si="240"/>
        <v>#REF!</v>
      </c>
      <c r="NG19" s="320" t="e">
        <f t="shared" si="240"/>
        <v>#REF!</v>
      </c>
      <c r="NH19" s="320" t="e">
        <f t="shared" si="240"/>
        <v>#REF!</v>
      </c>
      <c r="NI19" s="323" t="e">
        <f t="shared" si="240"/>
        <v>#REF!</v>
      </c>
      <c r="NJ19" s="323" t="e">
        <f t="shared" si="240"/>
        <v>#REF!</v>
      </c>
      <c r="NK19" s="324">
        <f t="shared" si="240"/>
        <v>0</v>
      </c>
      <c r="NL19" s="327" t="e">
        <f t="shared" si="240"/>
        <v>#REF!</v>
      </c>
      <c r="NM19" s="323" t="e">
        <f t="shared" si="240"/>
        <v>#REF!</v>
      </c>
      <c r="NN19" s="323" t="e">
        <f t="shared" si="240"/>
        <v>#REF!</v>
      </c>
      <c r="NO19" s="323" t="e">
        <f t="shared" si="240"/>
        <v>#REF!</v>
      </c>
      <c r="NP19" s="323" t="e">
        <f t="shared" si="240"/>
        <v>#REF!</v>
      </c>
      <c r="NQ19" s="320">
        <f t="shared" si="240"/>
        <v>0</v>
      </c>
      <c r="NR19" s="323" t="e">
        <f>SUM(NR7:NR18)</f>
        <v>#REF!</v>
      </c>
      <c r="NS19" s="312" t="e">
        <f t="shared" ref="NS19:NW19" si="241">SUM(NS7:NS18)</f>
        <v>#REF!</v>
      </c>
      <c r="NT19" s="312" t="e">
        <f t="shared" si="241"/>
        <v>#REF!</v>
      </c>
      <c r="NU19" s="312" t="e">
        <f t="shared" si="241"/>
        <v>#REF!</v>
      </c>
      <c r="NV19" s="312" t="e">
        <f t="shared" si="241"/>
        <v>#REF!</v>
      </c>
      <c r="NW19" s="312">
        <f t="shared" si="241"/>
        <v>0</v>
      </c>
    </row>
    <row r="20" spans="1:387" s="331" customFormat="1" ht="15" customHeight="1" x14ac:dyDescent="0.2">
      <c r="A20" s="191"/>
      <c r="B20" s="191"/>
      <c r="C20" s="192"/>
      <c r="D20" s="330"/>
      <c r="E20" s="330"/>
      <c r="F20" s="330"/>
      <c r="G20" s="330"/>
      <c r="H20" s="330"/>
      <c r="I20" s="330"/>
      <c r="J20" s="330"/>
      <c r="P20" s="330">
        <f>P19-D19</f>
        <v>140351.63899999857</v>
      </c>
      <c r="AB20" s="330"/>
      <c r="AI20" s="332"/>
      <c r="AN20" s="333">
        <f>AN19-AB19</f>
        <v>14951.615999998525</v>
      </c>
      <c r="AO20" s="334"/>
      <c r="AT20" s="333"/>
      <c r="AU20" s="334"/>
      <c r="AZ20" s="333">
        <f>AZ19-AN19</f>
        <v>87528.192000001669</v>
      </c>
      <c r="BA20" s="333"/>
      <c r="BB20" s="333"/>
      <c r="BC20" s="333"/>
      <c r="BD20" s="333"/>
      <c r="BE20" s="333">
        <f>AS20+AY19</f>
        <v>0</v>
      </c>
      <c r="BL20" s="335"/>
      <c r="BM20" s="330"/>
      <c r="BN20" s="330"/>
      <c r="BO20" s="330"/>
      <c r="BP20" s="330"/>
      <c r="BS20" s="330"/>
      <c r="BT20" s="330"/>
      <c r="BU20" s="330"/>
      <c r="BV20" s="330"/>
      <c r="CV20" s="336">
        <f>CV19-CJ19</f>
        <v>-6049.092610001564</v>
      </c>
      <c r="CW20" s="336"/>
      <c r="DH20" s="336">
        <v>8880680.5999999996</v>
      </c>
      <c r="DI20" s="336"/>
      <c r="DT20" s="336"/>
      <c r="DU20" s="336"/>
      <c r="DV20" s="336"/>
      <c r="DW20" s="336"/>
      <c r="DX20" s="336"/>
      <c r="DY20" s="336"/>
      <c r="DZ20" s="330"/>
      <c r="EA20" s="336"/>
      <c r="EB20" s="330"/>
      <c r="EF20" s="336">
        <f>EF19-DH19</f>
        <v>1515341.290550001</v>
      </c>
      <c r="EG20" s="336"/>
      <c r="EL20" s="336"/>
      <c r="EM20" s="336"/>
      <c r="ER20" s="336">
        <f>EL19+ER19</f>
        <v>56040.275000000009</v>
      </c>
      <c r="ES20" s="336"/>
      <c r="EX20" s="337">
        <f>EX19-EF19</f>
        <v>56040.275000000373</v>
      </c>
      <c r="EY20" s="337"/>
      <c r="FC20" s="331">
        <v>0</v>
      </c>
      <c r="FD20" s="336"/>
      <c r="FE20" s="336"/>
      <c r="FJ20" s="336"/>
      <c r="FK20" s="338"/>
      <c r="FL20" s="339"/>
      <c r="FM20" s="339"/>
      <c r="FN20" s="339"/>
      <c r="FO20" s="339"/>
      <c r="FP20" s="337"/>
      <c r="FQ20" s="337">
        <f>EY19+FE19+FK19</f>
        <v>8055715.4133556504</v>
      </c>
      <c r="FR20" s="337">
        <f t="shared" ref="FR20:FT20" si="242">EZ19+FF19+FL19</f>
        <v>2581217.0488969996</v>
      </c>
      <c r="FS20" s="337">
        <f t="shared" si="242"/>
        <v>1139780.4522875</v>
      </c>
      <c r="FT20" s="337">
        <f t="shared" si="242"/>
        <v>1441436.5966095002</v>
      </c>
      <c r="FU20" s="337">
        <f t="shared" ref="FU20" si="243">FC19+FI19</f>
        <v>0</v>
      </c>
      <c r="FV20" s="336"/>
      <c r="FW20" s="336"/>
      <c r="GB20" s="336"/>
      <c r="GC20" s="336"/>
      <c r="GE20" s="336"/>
      <c r="GH20" s="337">
        <f>FP19+FV19+GB19</f>
        <v>10832413.105552651</v>
      </c>
      <c r="GI20" s="337">
        <f>FQ19+FW19+GC19</f>
        <v>8165291.5391556509</v>
      </c>
      <c r="GJ20" s="337">
        <f t="shared" ref="GJ20:GL20" si="244">FR19+FX19+GD19</f>
        <v>2667121.5663969996</v>
      </c>
      <c r="GK20" s="337">
        <f t="shared" si="244"/>
        <v>1225684.9997874999</v>
      </c>
      <c r="GL20" s="337">
        <f t="shared" si="244"/>
        <v>1441436.5966095002</v>
      </c>
      <c r="GM20" s="337">
        <f t="shared" ref="GM20" si="245">FU19+GA19-GG19</f>
        <v>0</v>
      </c>
      <c r="GN20" s="336"/>
      <c r="GO20" s="336"/>
      <c r="GT20" s="336"/>
      <c r="GU20" s="336">
        <v>-1662456</v>
      </c>
      <c r="GW20" s="336"/>
      <c r="GZ20" s="336">
        <f>GH19-GZ19</f>
        <v>1649785.8279999997</v>
      </c>
      <c r="HA20" s="336"/>
      <c r="HB20" s="336"/>
      <c r="HC20" s="336"/>
      <c r="HD20" s="336"/>
      <c r="HE20" s="336"/>
      <c r="HJ20" s="333"/>
      <c r="HP20" s="333"/>
      <c r="HV20" s="333"/>
      <c r="HY20" s="336">
        <f>HF19+HL19+HR19+HX19</f>
        <v>-182910.18651389901</v>
      </c>
      <c r="IB20" s="333"/>
      <c r="IH20" s="333"/>
      <c r="IJ20" s="336"/>
      <c r="IK20" s="336"/>
      <c r="IP20" s="336">
        <f>IJ19+IP19</f>
        <v>34234.698530000009</v>
      </c>
      <c r="IQ20" s="336"/>
      <c r="IS20" s="336"/>
      <c r="IV20" s="216"/>
      <c r="IZ20" s="333"/>
      <c r="JC20" s="336"/>
      <c r="JH20" s="330"/>
      <c r="JM20" s="336"/>
      <c r="JN20" s="330">
        <f>JN19-IV19</f>
        <v>215862.66974999942</v>
      </c>
      <c r="JR20" s="333"/>
      <c r="JU20" s="336"/>
      <c r="JX20" s="333"/>
      <c r="JZ20" s="216">
        <f>JZ19-JN19</f>
        <v>-5801.3489999994636</v>
      </c>
      <c r="KD20" s="333"/>
      <c r="KF20" s="331">
        <v>93243.06942</v>
      </c>
      <c r="KG20" s="336">
        <v>77597.178520000001</v>
      </c>
      <c r="KI20" s="331">
        <v>14395.8909</v>
      </c>
      <c r="KJ20" s="331">
        <v>1250</v>
      </c>
      <c r="KL20" s="330">
        <v>-129727.70989999999</v>
      </c>
      <c r="KM20" s="331">
        <v>-113291.21599999999</v>
      </c>
      <c r="KO20" s="331">
        <v>-14677.693899999998</v>
      </c>
      <c r="KP20" s="331">
        <v>-1758.8000000000002</v>
      </c>
      <c r="KQ20" s="336"/>
      <c r="KR20" s="337">
        <f>KR19-JZ19</f>
        <v>-36484.632479999214</v>
      </c>
      <c r="KS20" s="337">
        <f t="shared" ref="KS20:KV20" si="246">KS19-KA19</f>
        <v>-35402.664980000816</v>
      </c>
      <c r="KT20" s="337">
        <f t="shared" si="246"/>
        <v>-1081.9674999997951</v>
      </c>
      <c r="KU20" s="337">
        <f t="shared" si="246"/>
        <v>-573.16749999998137</v>
      </c>
      <c r="KV20" s="337">
        <f t="shared" si="246"/>
        <v>-508.79999999981374</v>
      </c>
      <c r="KW20" s="337">
        <f t="shared" si="14"/>
        <v>0</v>
      </c>
      <c r="KY20" s="336"/>
      <c r="LD20" s="330"/>
      <c r="LI20" s="336"/>
      <c r="LJ20" s="337">
        <f>LJ19-KR19</f>
        <v>41522.729999998584</v>
      </c>
      <c r="LK20" s="337">
        <f t="shared" ref="LK20:LN20" si="247">LK19-KS19</f>
        <v>41522.729999999516</v>
      </c>
      <c r="LL20" s="337">
        <f t="shared" si="247"/>
        <v>0</v>
      </c>
      <c r="LM20" s="337">
        <f t="shared" si="247"/>
        <v>0</v>
      </c>
      <c r="LN20" s="337">
        <f t="shared" si="247"/>
        <v>0</v>
      </c>
      <c r="LO20" s="337">
        <f t="shared" ref="LO20:LO22" si="248">KW20+LC20+LI20</f>
        <v>0</v>
      </c>
      <c r="LQ20" s="336"/>
      <c r="LT20" s="333"/>
      <c r="LW20" s="340"/>
      <c r="LX20" s="340"/>
      <c r="LY20" s="340"/>
      <c r="LZ20" s="340"/>
      <c r="MB20" s="331">
        <v>117211.57271999998</v>
      </c>
      <c r="MC20" s="336">
        <v>71879.878960000002</v>
      </c>
      <c r="ME20" s="331">
        <v>44620.086079999994</v>
      </c>
      <c r="MF20" s="331">
        <v>711.60768000000007</v>
      </c>
      <c r="MH20" s="330"/>
      <c r="MI20" s="341"/>
      <c r="MK20" s="341"/>
      <c r="ML20" s="341"/>
      <c r="MM20" s="341"/>
      <c r="MN20" s="337">
        <f>LV19-MN19</f>
        <v>-43250.248354999349</v>
      </c>
      <c r="MO20" s="337">
        <f>MO19-LW19</f>
        <v>29422.676449999213</v>
      </c>
      <c r="MP20" s="337">
        <f>MP19-LX19</f>
        <v>13827.571905000135</v>
      </c>
      <c r="MQ20" s="337">
        <f t="shared" ref="MQ20:MS20" si="249">MQ19-LY19</f>
        <v>13130.204224999994</v>
      </c>
      <c r="MR20" s="337">
        <f t="shared" si="249"/>
        <v>697.36767999990843</v>
      </c>
      <c r="MS20" s="337">
        <f t="shared" si="249"/>
        <v>0</v>
      </c>
      <c r="MT20" s="337"/>
      <c r="MU20" s="337"/>
      <c r="MV20" s="337"/>
      <c r="MW20" s="337"/>
      <c r="MX20" s="337"/>
      <c r="MY20" s="337"/>
      <c r="MZ20" s="337">
        <f>MZ19-MT19</f>
        <v>9254081.2801937498</v>
      </c>
      <c r="NA20" s="337"/>
      <c r="NB20" s="337"/>
      <c r="NC20" s="337"/>
      <c r="ND20" s="337"/>
      <c r="NE20" s="337"/>
      <c r="NG20" s="336"/>
      <c r="NL20" s="330"/>
      <c r="NM20" s="336"/>
      <c r="NN20" s="336"/>
      <c r="NO20" s="336"/>
      <c r="NP20" s="336"/>
      <c r="NQ20" s="341"/>
      <c r="NR20" s="336" t="e">
        <f>NL19+NF19</f>
        <v>#REF!</v>
      </c>
      <c r="NS20" s="336" t="e">
        <f>NM19+NG19</f>
        <v>#REF!</v>
      </c>
      <c r="NT20" s="336" t="e">
        <f>NN19+NH19</f>
        <v>#REF!</v>
      </c>
      <c r="NU20" s="336" t="e">
        <f>NO19+NI19</f>
        <v>#REF!</v>
      </c>
      <c r="NV20" s="336" t="e">
        <f>NP19+NJ19</f>
        <v>#REF!</v>
      </c>
    </row>
    <row r="21" spans="1:387" s="331" customFormat="1" ht="15" customHeight="1" x14ac:dyDescent="0.25">
      <c r="A21" s="950" t="s">
        <v>331</v>
      </c>
      <c r="B21" s="950"/>
      <c r="C21" s="950"/>
      <c r="D21" s="950"/>
      <c r="E21" s="950"/>
      <c r="F21" s="950"/>
      <c r="G21" s="950"/>
      <c r="H21" s="950"/>
      <c r="I21" s="950"/>
      <c r="J21" s="732"/>
      <c r="K21" s="733"/>
      <c r="L21" s="733"/>
      <c r="M21" s="733"/>
      <c r="N21" s="733"/>
      <c r="O21" s="733"/>
      <c r="P21" s="732"/>
      <c r="Q21" s="733"/>
      <c r="R21" s="733"/>
      <c r="S21" s="733"/>
      <c r="T21" s="733"/>
      <c r="U21" s="733"/>
      <c r="AN21" s="334"/>
      <c r="AT21" s="334"/>
      <c r="AV21" s="334"/>
      <c r="AZ21" s="334"/>
      <c r="BB21" s="336"/>
      <c r="BC21" s="336"/>
      <c r="DH21" s="336">
        <f>DH19-DH20</f>
        <v>-166.14529735036194</v>
      </c>
      <c r="EA21" s="336"/>
      <c r="EF21" s="336">
        <f>EA19-DO19</f>
        <v>87268.290550000034</v>
      </c>
      <c r="EG21" s="336"/>
      <c r="EX21" s="337"/>
      <c r="EY21" s="337"/>
      <c r="EZ21" s="337"/>
      <c r="FA21" s="337"/>
      <c r="FB21" s="337"/>
      <c r="FK21" s="339"/>
      <c r="FL21" s="339"/>
      <c r="FM21" s="339"/>
      <c r="FN21" s="339"/>
      <c r="FO21" s="339"/>
      <c r="FP21" s="337"/>
      <c r="FQ21" s="337"/>
      <c r="FR21" s="337"/>
      <c r="FS21" s="337"/>
      <c r="FT21" s="337"/>
      <c r="FU21" s="337">
        <f t="shared" ref="FU21" si="250">FU20-FU19</f>
        <v>0</v>
      </c>
      <c r="GH21" s="337">
        <f>GH20-FP19</f>
        <v>195480.64330000058</v>
      </c>
      <c r="GI21" s="337">
        <f t="shared" ref="GI21:GL21" si="251">GI20-FQ19</f>
        <v>109576.1258000005</v>
      </c>
      <c r="GJ21" s="337">
        <f t="shared" si="251"/>
        <v>85904.517500000075</v>
      </c>
      <c r="GK21" s="337">
        <f t="shared" si="251"/>
        <v>85904.54749999987</v>
      </c>
      <c r="GL21" s="337">
        <f t="shared" si="251"/>
        <v>0</v>
      </c>
      <c r="GZ21" s="334"/>
      <c r="HA21" s="334"/>
      <c r="HB21" s="334"/>
      <c r="HC21" s="334"/>
      <c r="HD21" s="334"/>
      <c r="HE21" s="334"/>
      <c r="HG21" s="330"/>
      <c r="HH21" s="330"/>
      <c r="HI21" s="330"/>
      <c r="HJ21" s="333"/>
      <c r="HK21" s="330">
        <f t="shared" ref="HK21" si="252">HK20-HK19</f>
        <v>0</v>
      </c>
      <c r="HM21" s="330"/>
      <c r="HN21" s="330"/>
      <c r="HO21" s="330"/>
      <c r="HP21" s="333"/>
      <c r="HQ21" s="330">
        <f t="shared" ref="HQ21" si="253">HQ20-HQ19</f>
        <v>0</v>
      </c>
      <c r="HS21" s="330"/>
      <c r="HT21" s="330"/>
      <c r="HU21" s="330"/>
      <c r="HV21" s="333"/>
      <c r="HW21" s="330">
        <f t="shared" ref="HW21" si="254">HW20-HW19</f>
        <v>0</v>
      </c>
      <c r="HY21" s="330"/>
      <c r="HZ21" s="330"/>
      <c r="IA21" s="330"/>
      <c r="IB21" s="333"/>
      <c r="IC21" s="330">
        <f t="shared" ref="IC21" si="255">IC20-IC19</f>
        <v>0</v>
      </c>
      <c r="IE21" s="330"/>
      <c r="IF21" s="330"/>
      <c r="IG21" s="330"/>
      <c r="IH21" s="333"/>
      <c r="II21" s="330">
        <f t="shared" ref="II21" si="256">II20-II19</f>
        <v>0</v>
      </c>
      <c r="IV21" s="330"/>
      <c r="IW21" s="330"/>
      <c r="IX21" s="330"/>
      <c r="IY21" s="330"/>
      <c r="IZ21" s="333"/>
      <c r="JA21" s="330">
        <f t="shared" ref="JA21" si="257">JA20-JA19</f>
        <v>0</v>
      </c>
      <c r="JB21" s="330"/>
      <c r="JC21" s="341"/>
      <c r="JH21" s="336"/>
      <c r="JI21" s="342"/>
      <c r="JJ21" s="336"/>
      <c r="JK21" s="343"/>
      <c r="JL21" s="342"/>
      <c r="JN21" s="330"/>
      <c r="JO21" s="330"/>
      <c r="JP21" s="330"/>
      <c r="JQ21" s="344"/>
      <c r="JR21" s="330"/>
      <c r="JS21" s="330"/>
      <c r="JU21" s="330"/>
      <c r="JV21" s="330"/>
      <c r="JW21" s="330"/>
      <c r="JX21" s="333"/>
      <c r="JY21" s="330">
        <f>JY20-JY19</f>
        <v>0</v>
      </c>
      <c r="JZ21" s="330"/>
      <c r="KA21" s="330"/>
      <c r="KB21" s="330"/>
      <c r="KC21" s="330"/>
      <c r="KD21" s="333"/>
      <c r="KE21" s="330">
        <f t="shared" ref="KE21" si="258">KE20-KE19</f>
        <v>0</v>
      </c>
      <c r="KF21" s="330"/>
      <c r="KG21" s="341"/>
      <c r="KL21" s="336"/>
      <c r="KM21" s="342"/>
      <c r="KN21" s="336"/>
      <c r="KO21" s="343"/>
      <c r="KP21" s="342"/>
      <c r="KR21" s="337">
        <f>KS21+KT21</f>
        <v>0</v>
      </c>
      <c r="KS21" s="345">
        <f t="shared" si="119"/>
        <v>0</v>
      </c>
      <c r="KT21" s="345">
        <f t="shared" si="120"/>
        <v>0</v>
      </c>
      <c r="KU21" s="345">
        <f t="shared" si="121"/>
        <v>0</v>
      </c>
      <c r="KV21" s="345">
        <f t="shared" si="14"/>
        <v>0</v>
      </c>
      <c r="KW21" s="337">
        <f t="shared" si="14"/>
        <v>0</v>
      </c>
      <c r="KX21" s="330"/>
      <c r="KY21" s="341"/>
      <c r="LD21" s="336"/>
      <c r="LE21" s="342"/>
      <c r="LF21" s="336"/>
      <c r="LG21" s="343"/>
      <c r="LH21" s="342"/>
      <c r="LJ21" s="337">
        <f>LK21+LL21</f>
        <v>0</v>
      </c>
      <c r="LK21" s="345">
        <f t="shared" ref="LK21:LK22" si="259">KS21+KY21+LE21</f>
        <v>0</v>
      </c>
      <c r="LL21" s="345">
        <f t="shared" ref="LL21:LL22" si="260">LM21+LN21</f>
        <v>0</v>
      </c>
      <c r="LM21" s="345">
        <f t="shared" ref="LM21:LN22" si="261">KU21+LA21+LG21</f>
        <v>0</v>
      </c>
      <c r="LN21" s="345">
        <f t="shared" si="261"/>
        <v>0</v>
      </c>
      <c r="LO21" s="337">
        <f t="shared" si="248"/>
        <v>0</v>
      </c>
      <c r="LQ21" s="330"/>
      <c r="LR21" s="330"/>
      <c r="LS21" s="330"/>
      <c r="LT21" s="333"/>
      <c r="LU21" s="330">
        <f>LU20-LU19</f>
        <v>0</v>
      </c>
      <c r="LV21" s="330"/>
      <c r="LW21" s="330"/>
      <c r="LX21" s="330"/>
      <c r="LY21" s="330"/>
      <c r="LZ21" s="330"/>
      <c r="MA21" s="330"/>
      <c r="MB21" s="330"/>
      <c r="MC21" s="330"/>
      <c r="ME21" s="330"/>
      <c r="MF21" s="330"/>
      <c r="MH21" s="336"/>
      <c r="MI21" s="342"/>
      <c r="MJ21" s="336"/>
      <c r="MK21" s="343"/>
      <c r="ML21" s="342"/>
      <c r="MN21" s="337"/>
      <c r="MO21" s="345">
        <f t="shared" ref="MO21:MO22" si="262">LQ21+MC21+MI21</f>
        <v>0</v>
      </c>
      <c r="MP21" s="345">
        <f t="shared" ref="MP21:MP22" si="263">MQ21+MR21</f>
        <v>0</v>
      </c>
      <c r="MQ21" s="345">
        <f t="shared" ref="MQ21:MS22" si="264">LS21+ME21+MK21</f>
        <v>0</v>
      </c>
      <c r="MR21" s="345">
        <f t="shared" si="264"/>
        <v>0</v>
      </c>
      <c r="MS21" s="337">
        <f t="shared" si="264"/>
        <v>0</v>
      </c>
      <c r="MT21" s="337"/>
      <c r="MU21" s="337"/>
      <c r="MV21" s="337"/>
      <c r="MW21" s="337"/>
      <c r="MX21" s="337"/>
      <c r="MY21" s="337">
        <v>41522.730000000003</v>
      </c>
      <c r="MZ21" s="337">
        <f>NA21+NB21</f>
        <v>0</v>
      </c>
      <c r="NA21" s="345"/>
      <c r="NB21" s="345"/>
      <c r="NC21" s="345"/>
      <c r="ND21" s="345"/>
      <c r="NE21" s="337"/>
      <c r="NF21" s="330"/>
      <c r="NG21" s="341"/>
      <c r="NL21" s="336"/>
      <c r="NM21" s="342"/>
      <c r="NN21" s="336"/>
      <c r="NO21" s="343"/>
      <c r="NP21" s="342"/>
      <c r="NR21" s="330"/>
      <c r="NS21" s="330"/>
      <c r="NT21" s="330"/>
      <c r="NU21" s="330"/>
      <c r="NV21" s="330"/>
      <c r="NW21" s="330"/>
    </row>
    <row r="22" spans="1:387" s="331" customFormat="1" ht="15" customHeight="1" thickBot="1" x14ac:dyDescent="0.3">
      <c r="A22" s="951" t="s">
        <v>332</v>
      </c>
      <c r="B22" s="951"/>
      <c r="C22" s="951"/>
      <c r="D22" s="951"/>
      <c r="E22" s="951"/>
      <c r="F22" s="951"/>
      <c r="G22" s="951"/>
      <c r="H22" s="951"/>
      <c r="I22" s="951"/>
      <c r="J22" s="733"/>
      <c r="K22" s="733"/>
      <c r="L22" s="733"/>
      <c r="M22" s="733"/>
      <c r="N22" s="733"/>
      <c r="O22" s="733"/>
      <c r="P22" s="733"/>
      <c r="Q22" s="733"/>
      <c r="R22" s="733"/>
      <c r="S22" s="733"/>
      <c r="T22" s="733"/>
      <c r="U22" s="733"/>
      <c r="EG22" s="336"/>
      <c r="EX22" s="337">
        <f t="shared" ref="EX22" si="265">EF22+EM22-ES22</f>
        <v>0</v>
      </c>
      <c r="EY22" s="337">
        <f t="shared" ref="EY22" si="266">EG22+EM22-ES22</f>
        <v>0</v>
      </c>
      <c r="FK22" s="346"/>
      <c r="FL22" s="339"/>
      <c r="FM22" s="339"/>
      <c r="FN22" s="339"/>
      <c r="FO22" s="339"/>
      <c r="FP22" s="337">
        <f t="shared" ref="FP22" si="267">EX22+FE22-FK22</f>
        <v>0</v>
      </c>
      <c r="FQ22" s="337">
        <f t="shared" ref="FQ22" si="268">EY22+FE22-FK22</f>
        <v>0</v>
      </c>
      <c r="GC22" s="337"/>
      <c r="GH22" s="337"/>
      <c r="GI22" s="337"/>
      <c r="GU22" s="337"/>
      <c r="IQ22" s="337"/>
      <c r="JH22" s="336"/>
      <c r="JI22" s="336"/>
      <c r="JJ22" s="336"/>
      <c r="JK22" s="336"/>
      <c r="JL22" s="336"/>
      <c r="JM22" s="336">
        <f>JG19+JM19</f>
        <v>0</v>
      </c>
      <c r="JN22" s="330"/>
      <c r="JO22" s="347"/>
      <c r="JP22" s="330"/>
      <c r="JQ22" s="344"/>
      <c r="JR22" s="347"/>
      <c r="JS22" s="330"/>
      <c r="KL22" s="336"/>
      <c r="KM22" s="336"/>
      <c r="KN22" s="336"/>
      <c r="KO22" s="336"/>
      <c r="KP22" s="336"/>
      <c r="KQ22" s="336">
        <f>KK19+KQ19</f>
        <v>0</v>
      </c>
      <c r="KR22" s="337">
        <f t="shared" si="118"/>
        <v>0</v>
      </c>
      <c r="KS22" s="345">
        <f t="shared" si="119"/>
        <v>0</v>
      </c>
      <c r="KT22" s="345">
        <f t="shared" si="120"/>
        <v>0</v>
      </c>
      <c r="KU22" s="345">
        <f t="shared" si="121"/>
        <v>0</v>
      </c>
      <c r="KV22" s="345">
        <f t="shared" si="14"/>
        <v>0</v>
      </c>
      <c r="KW22" s="337">
        <f t="shared" si="14"/>
        <v>0</v>
      </c>
      <c r="LD22" s="336"/>
      <c r="LE22" s="336"/>
      <c r="LF22" s="336"/>
      <c r="LG22" s="336"/>
      <c r="LH22" s="336"/>
      <c r="LI22" s="336">
        <f>LC19+LI19</f>
        <v>0</v>
      </c>
      <c r="LJ22" s="337">
        <f t="shared" ref="LJ22" si="269">LK22+LL22</f>
        <v>0</v>
      </c>
      <c r="LK22" s="345">
        <f t="shared" si="259"/>
        <v>0</v>
      </c>
      <c r="LL22" s="345">
        <f t="shared" si="260"/>
        <v>0</v>
      </c>
      <c r="LM22" s="345">
        <f t="shared" si="261"/>
        <v>0</v>
      </c>
      <c r="LN22" s="345">
        <f t="shared" si="261"/>
        <v>0</v>
      </c>
      <c r="LO22" s="337">
        <f t="shared" si="248"/>
        <v>0</v>
      </c>
      <c r="MH22" s="336"/>
      <c r="MI22" s="336"/>
      <c r="MJ22" s="336"/>
      <c r="MK22" s="336"/>
      <c r="ML22" s="336"/>
      <c r="MM22" s="336">
        <f>MG19+MM19</f>
        <v>0</v>
      </c>
      <c r="MN22" s="337">
        <f>MO22+MP22</f>
        <v>0</v>
      </c>
      <c r="MO22" s="345">
        <f t="shared" si="262"/>
        <v>0</v>
      </c>
      <c r="MP22" s="345">
        <f t="shared" si="263"/>
        <v>0</v>
      </c>
      <c r="MQ22" s="345">
        <f t="shared" si="264"/>
        <v>0</v>
      </c>
      <c r="MR22" s="345">
        <f t="shared" si="264"/>
        <v>0</v>
      </c>
      <c r="MS22" s="337">
        <f t="shared" si="264"/>
        <v>0</v>
      </c>
      <c r="MT22" s="337"/>
      <c r="MU22" s="337"/>
      <c r="MV22" s="337"/>
      <c r="MW22" s="337"/>
      <c r="MX22" s="337"/>
      <c r="MY22" s="337"/>
      <c r="MZ22" s="337">
        <f>NA22+NB22</f>
        <v>0</v>
      </c>
      <c r="NA22" s="345">
        <f>MC22+MO22+MU22</f>
        <v>0</v>
      </c>
      <c r="NB22" s="345">
        <f t="shared" ref="NB22" si="270">NC22+ND22</f>
        <v>0</v>
      </c>
      <c r="NC22" s="345">
        <f>ME22+MQ22+MW22</f>
        <v>0</v>
      </c>
      <c r="ND22" s="345">
        <f>MF22+MR22+MX22</f>
        <v>0</v>
      </c>
      <c r="NE22" s="337">
        <f>MG22+MS22+MY22</f>
        <v>0</v>
      </c>
      <c r="NL22" s="336"/>
      <c r="NM22" s="336"/>
      <c r="NN22" s="336"/>
      <c r="NO22" s="336"/>
      <c r="NP22" s="336"/>
      <c r="NQ22" s="336">
        <f>NK19+NQ19</f>
        <v>0</v>
      </c>
    </row>
    <row r="23" spans="1:387" s="348" customFormat="1" ht="36" customHeight="1" x14ac:dyDescent="0.2">
      <c r="A23" s="869" t="s">
        <v>6</v>
      </c>
      <c r="B23" s="712"/>
      <c r="C23" s="871" t="s">
        <v>268</v>
      </c>
      <c r="D23" s="873" t="s">
        <v>1</v>
      </c>
      <c r="E23" s="871" t="s">
        <v>269</v>
      </c>
      <c r="F23" s="871"/>
      <c r="G23" s="871"/>
      <c r="H23" s="871"/>
      <c r="I23" s="871"/>
      <c r="J23" s="875" t="s">
        <v>1</v>
      </c>
      <c r="K23" s="878" t="s">
        <v>270</v>
      </c>
      <c r="L23" s="879"/>
      <c r="M23" s="879"/>
      <c r="N23" s="879"/>
      <c r="O23" s="880"/>
      <c r="P23" s="873" t="s">
        <v>1</v>
      </c>
      <c r="Q23" s="881" t="s">
        <v>271</v>
      </c>
      <c r="R23" s="881"/>
      <c r="S23" s="881"/>
      <c r="T23" s="881"/>
      <c r="U23" s="881"/>
      <c r="V23" s="873" t="s">
        <v>1</v>
      </c>
      <c r="W23" s="882" t="s">
        <v>272</v>
      </c>
      <c r="X23" s="882"/>
      <c r="Y23" s="882"/>
      <c r="Z23" s="882"/>
      <c r="AA23" s="882"/>
      <c r="AB23" s="883" t="s">
        <v>1</v>
      </c>
      <c r="AC23" s="871" t="s">
        <v>273</v>
      </c>
      <c r="AD23" s="871"/>
      <c r="AE23" s="871"/>
      <c r="AF23" s="871"/>
      <c r="AG23" s="871"/>
      <c r="AH23" s="883" t="s">
        <v>1</v>
      </c>
      <c r="AI23" s="871" t="s">
        <v>274</v>
      </c>
      <c r="AJ23" s="871"/>
      <c r="AK23" s="871"/>
      <c r="AL23" s="871"/>
      <c r="AM23" s="871"/>
      <c r="AN23" s="883" t="s">
        <v>1</v>
      </c>
      <c r="AO23" s="871" t="s">
        <v>275</v>
      </c>
      <c r="AP23" s="871"/>
      <c r="AQ23" s="871"/>
      <c r="AR23" s="871"/>
      <c r="AS23" s="871"/>
      <c r="AT23" s="886" t="s">
        <v>1</v>
      </c>
      <c r="AU23" s="888" t="s">
        <v>276</v>
      </c>
      <c r="AV23" s="888"/>
      <c r="AW23" s="888"/>
      <c r="AX23" s="888"/>
      <c r="AY23" s="888"/>
      <c r="AZ23" s="883" t="s">
        <v>1</v>
      </c>
      <c r="BA23" s="871" t="s">
        <v>277</v>
      </c>
      <c r="BB23" s="871"/>
      <c r="BC23" s="871"/>
      <c r="BD23" s="871"/>
      <c r="BE23" s="890"/>
      <c r="BF23" s="873" t="s">
        <v>1</v>
      </c>
      <c r="BG23" s="882" t="s">
        <v>278</v>
      </c>
      <c r="BH23" s="882"/>
      <c r="BI23" s="882"/>
      <c r="BJ23" s="882"/>
      <c r="BK23" s="882"/>
      <c r="BL23" s="873" t="s">
        <v>1</v>
      </c>
      <c r="BM23" s="871" t="s">
        <v>279</v>
      </c>
      <c r="BN23" s="871"/>
      <c r="BO23" s="871"/>
      <c r="BP23" s="871"/>
      <c r="BQ23" s="890"/>
      <c r="BR23" s="873" t="s">
        <v>1</v>
      </c>
      <c r="BS23" s="871" t="s">
        <v>280</v>
      </c>
      <c r="BT23" s="871"/>
      <c r="BU23" s="871"/>
      <c r="BV23" s="871"/>
      <c r="BW23" s="890"/>
      <c r="BX23" s="873" t="s">
        <v>1</v>
      </c>
      <c r="BY23" s="871" t="s">
        <v>281</v>
      </c>
      <c r="BZ23" s="871"/>
      <c r="CA23" s="871"/>
      <c r="CB23" s="871"/>
      <c r="CC23" s="890"/>
      <c r="CD23" s="873" t="s">
        <v>1</v>
      </c>
      <c r="CE23" s="871" t="s">
        <v>280</v>
      </c>
      <c r="CF23" s="871"/>
      <c r="CG23" s="871"/>
      <c r="CH23" s="871"/>
      <c r="CI23" s="890"/>
      <c r="CJ23" s="873" t="s">
        <v>1</v>
      </c>
      <c r="CK23" s="871" t="s">
        <v>282</v>
      </c>
      <c r="CL23" s="871"/>
      <c r="CM23" s="871"/>
      <c r="CN23" s="871"/>
      <c r="CO23" s="890"/>
      <c r="CP23" s="873" t="s">
        <v>1</v>
      </c>
      <c r="CQ23" s="882" t="s">
        <v>283</v>
      </c>
      <c r="CR23" s="882"/>
      <c r="CS23" s="882"/>
      <c r="CT23" s="882"/>
      <c r="CU23" s="895"/>
      <c r="CV23" s="873" t="s">
        <v>1</v>
      </c>
      <c r="CW23" s="871" t="s">
        <v>284</v>
      </c>
      <c r="CX23" s="871"/>
      <c r="CY23" s="871"/>
      <c r="CZ23" s="871"/>
      <c r="DA23" s="890"/>
      <c r="DB23" s="873" t="s">
        <v>1</v>
      </c>
      <c r="DC23" s="871" t="s">
        <v>285</v>
      </c>
      <c r="DD23" s="871"/>
      <c r="DE23" s="871"/>
      <c r="DF23" s="871"/>
      <c r="DG23" s="890"/>
      <c r="DH23" s="873" t="s">
        <v>1</v>
      </c>
      <c r="DI23" s="871" t="s">
        <v>286</v>
      </c>
      <c r="DJ23" s="871"/>
      <c r="DK23" s="871"/>
      <c r="DL23" s="871"/>
      <c r="DM23" s="890"/>
      <c r="DN23" s="873" t="s">
        <v>1</v>
      </c>
      <c r="DO23" s="878" t="s">
        <v>287</v>
      </c>
      <c r="DP23" s="879"/>
      <c r="DQ23" s="879"/>
      <c r="DR23" s="879"/>
      <c r="DS23" s="896"/>
      <c r="DT23" s="897" t="s">
        <v>1</v>
      </c>
      <c r="DU23" s="900" t="s">
        <v>288</v>
      </c>
      <c r="DV23" s="901"/>
      <c r="DW23" s="901"/>
      <c r="DX23" s="901"/>
      <c r="DY23" s="902"/>
      <c r="DZ23" s="903" t="s">
        <v>1</v>
      </c>
      <c r="EA23" s="906" t="s">
        <v>276</v>
      </c>
      <c r="EB23" s="879"/>
      <c r="EC23" s="879"/>
      <c r="ED23" s="879"/>
      <c r="EE23" s="880"/>
      <c r="EF23" s="875" t="s">
        <v>1</v>
      </c>
      <c r="EG23" s="900" t="s">
        <v>289</v>
      </c>
      <c r="EH23" s="901"/>
      <c r="EI23" s="901"/>
      <c r="EJ23" s="901"/>
      <c r="EK23" s="902"/>
      <c r="EL23" s="873" t="s">
        <v>1</v>
      </c>
      <c r="EM23" s="911" t="s">
        <v>290</v>
      </c>
      <c r="EN23" s="912"/>
      <c r="EO23" s="912"/>
      <c r="EP23" s="912"/>
      <c r="EQ23" s="913"/>
      <c r="ER23" s="873" t="s">
        <v>1</v>
      </c>
      <c r="ES23" s="893" t="s">
        <v>291</v>
      </c>
      <c r="ET23" s="893"/>
      <c r="EU23" s="893"/>
      <c r="EV23" s="893"/>
      <c r="EW23" s="893"/>
      <c r="EX23" s="873" t="s">
        <v>1</v>
      </c>
      <c r="EY23" s="881" t="s">
        <v>292</v>
      </c>
      <c r="EZ23" s="881"/>
      <c r="FA23" s="881"/>
      <c r="FB23" s="881"/>
      <c r="FC23" s="881"/>
      <c r="FD23" s="873" t="s">
        <v>1</v>
      </c>
      <c r="FE23" s="911" t="s">
        <v>293</v>
      </c>
      <c r="FF23" s="912"/>
      <c r="FG23" s="912"/>
      <c r="FH23" s="912"/>
      <c r="FI23" s="913"/>
      <c r="FJ23" s="873" t="s">
        <v>1</v>
      </c>
      <c r="FK23" s="963" t="s">
        <v>291</v>
      </c>
      <c r="FL23" s="963"/>
      <c r="FM23" s="963"/>
      <c r="FN23" s="963"/>
      <c r="FO23" s="963"/>
      <c r="FP23" s="964" t="s">
        <v>1</v>
      </c>
      <c r="FQ23" s="881" t="s">
        <v>294</v>
      </c>
      <c r="FR23" s="881"/>
      <c r="FS23" s="881"/>
      <c r="FT23" s="881"/>
      <c r="FU23" s="881"/>
      <c r="FV23" s="873" t="s">
        <v>1</v>
      </c>
      <c r="FW23" s="911" t="s">
        <v>295</v>
      </c>
      <c r="FX23" s="912"/>
      <c r="FY23" s="912"/>
      <c r="FZ23" s="912"/>
      <c r="GA23" s="913"/>
      <c r="GB23" s="920" t="s">
        <v>1</v>
      </c>
      <c r="GC23" s="893" t="s">
        <v>291</v>
      </c>
      <c r="GD23" s="893"/>
      <c r="GE23" s="893"/>
      <c r="GF23" s="893"/>
      <c r="GG23" s="893"/>
      <c r="GH23" s="873" t="s">
        <v>1</v>
      </c>
      <c r="GI23" s="881" t="s">
        <v>296</v>
      </c>
      <c r="GJ23" s="881"/>
      <c r="GK23" s="881"/>
      <c r="GL23" s="881"/>
      <c r="GM23" s="881"/>
      <c r="GN23" s="873" t="s">
        <v>1</v>
      </c>
      <c r="GO23" s="911" t="s">
        <v>297</v>
      </c>
      <c r="GP23" s="912"/>
      <c r="GQ23" s="912"/>
      <c r="GR23" s="912"/>
      <c r="GS23" s="913"/>
      <c r="GT23" s="920" t="s">
        <v>1</v>
      </c>
      <c r="GU23" s="893" t="s">
        <v>291</v>
      </c>
      <c r="GV23" s="893"/>
      <c r="GW23" s="893"/>
      <c r="GX23" s="893"/>
      <c r="GY23" s="893"/>
      <c r="GZ23" s="873" t="s">
        <v>1</v>
      </c>
      <c r="HA23" s="881" t="s">
        <v>298</v>
      </c>
      <c r="HB23" s="881"/>
      <c r="HC23" s="881"/>
      <c r="HD23" s="881"/>
      <c r="HE23" s="881"/>
      <c r="HF23" s="714" t="s">
        <v>1</v>
      </c>
      <c r="HG23" s="717" t="s">
        <v>299</v>
      </c>
      <c r="HH23" s="717"/>
      <c r="HI23" s="717"/>
      <c r="HJ23" s="717"/>
      <c r="HK23" s="720"/>
      <c r="HL23" s="714" t="s">
        <v>1</v>
      </c>
      <c r="HM23" s="717" t="s">
        <v>300</v>
      </c>
      <c r="HN23" s="717"/>
      <c r="HO23" s="717"/>
      <c r="HP23" s="717"/>
      <c r="HQ23" s="720"/>
      <c r="HR23" s="714" t="s">
        <v>1</v>
      </c>
      <c r="HS23" s="717" t="s">
        <v>301</v>
      </c>
      <c r="HT23" s="717"/>
      <c r="HU23" s="717"/>
      <c r="HV23" s="717"/>
      <c r="HW23" s="720"/>
      <c r="HX23" s="714" t="s">
        <v>1</v>
      </c>
      <c r="HY23" s="717" t="s">
        <v>302</v>
      </c>
      <c r="HZ23" s="717"/>
      <c r="IA23" s="717"/>
      <c r="IB23" s="717"/>
      <c r="IC23" s="720"/>
      <c r="ID23" s="714" t="s">
        <v>1</v>
      </c>
      <c r="IE23" s="900" t="str">
        <f>IE4</f>
        <v>Итого сумма корректировок с учетом экономии февраль, май-июль 2020 года</v>
      </c>
      <c r="IF23" s="901"/>
      <c r="IG23" s="901"/>
      <c r="IH23" s="901"/>
      <c r="II23" s="970"/>
      <c r="IJ23" s="873" t="s">
        <v>1</v>
      </c>
      <c r="IK23" s="911" t="s">
        <v>297</v>
      </c>
      <c r="IL23" s="912"/>
      <c r="IM23" s="912"/>
      <c r="IN23" s="912"/>
      <c r="IO23" s="913"/>
      <c r="IP23" s="920" t="s">
        <v>1</v>
      </c>
      <c r="IQ23" s="893" t="s">
        <v>291</v>
      </c>
      <c r="IR23" s="893"/>
      <c r="IS23" s="893"/>
      <c r="IT23" s="893"/>
      <c r="IU23" s="893"/>
      <c r="IV23" s="714" t="s">
        <v>1</v>
      </c>
      <c r="IW23" s="900" t="str">
        <f>IW4</f>
        <v xml:space="preserve">Сумма План ГЗ по состоянию на 10.08.2020г.  </v>
      </c>
      <c r="IX23" s="901"/>
      <c r="IY23" s="901"/>
      <c r="IZ23" s="901"/>
      <c r="JA23" s="901"/>
      <c r="JB23" s="925" t="s">
        <v>1</v>
      </c>
      <c r="JC23" s="911" t="s">
        <v>297</v>
      </c>
      <c r="JD23" s="912"/>
      <c r="JE23" s="912"/>
      <c r="JF23" s="912"/>
      <c r="JG23" s="928"/>
      <c r="JH23" s="929" t="s">
        <v>1</v>
      </c>
      <c r="JI23" s="893" t="s">
        <v>291</v>
      </c>
      <c r="JJ23" s="893"/>
      <c r="JK23" s="893"/>
      <c r="JL23" s="893"/>
      <c r="JM23" s="893"/>
      <c r="JN23" s="714" t="s">
        <v>1</v>
      </c>
      <c r="JO23" s="881" t="s">
        <v>360</v>
      </c>
      <c r="JP23" s="881"/>
      <c r="JQ23" s="881"/>
      <c r="JR23" s="881"/>
      <c r="JS23" s="881"/>
      <c r="JT23" s="983" t="s">
        <v>1</v>
      </c>
      <c r="JU23" s="974" t="s">
        <v>361</v>
      </c>
      <c r="JV23" s="975"/>
      <c r="JW23" s="975"/>
      <c r="JX23" s="975"/>
      <c r="JY23" s="976"/>
      <c r="JZ23" s="714" t="s">
        <v>1</v>
      </c>
      <c r="KA23" s="900" t="str">
        <f>KA4</f>
        <v xml:space="preserve">Сумма План ГЗ по состоянию на 10.09.2020г.  </v>
      </c>
      <c r="KB23" s="901"/>
      <c r="KC23" s="901"/>
      <c r="KD23" s="901"/>
      <c r="KE23" s="901"/>
      <c r="KF23" s="925" t="s">
        <v>1</v>
      </c>
      <c r="KG23" s="911" t="s">
        <v>363</v>
      </c>
      <c r="KH23" s="912"/>
      <c r="KI23" s="912"/>
      <c r="KJ23" s="912"/>
      <c r="KK23" s="928"/>
      <c r="KL23" s="934" t="s">
        <v>1</v>
      </c>
      <c r="KM23" s="893" t="s">
        <v>291</v>
      </c>
      <c r="KN23" s="893"/>
      <c r="KO23" s="893"/>
      <c r="KP23" s="893"/>
      <c r="KQ23" s="893"/>
      <c r="KR23" s="873" t="s">
        <v>1</v>
      </c>
      <c r="KS23" s="881" t="s">
        <v>360</v>
      </c>
      <c r="KT23" s="881"/>
      <c r="KU23" s="881"/>
      <c r="KV23" s="881"/>
      <c r="KW23" s="881"/>
      <c r="KX23" s="925" t="s">
        <v>1</v>
      </c>
      <c r="KY23" s="911" t="s">
        <v>365</v>
      </c>
      <c r="KZ23" s="912"/>
      <c r="LA23" s="912"/>
      <c r="LB23" s="912"/>
      <c r="LC23" s="928"/>
      <c r="LD23" s="934" t="s">
        <v>1</v>
      </c>
      <c r="LE23" s="893" t="s">
        <v>291</v>
      </c>
      <c r="LF23" s="893"/>
      <c r="LG23" s="893"/>
      <c r="LH23" s="893"/>
      <c r="LI23" s="893"/>
      <c r="LJ23" s="873" t="s">
        <v>1</v>
      </c>
      <c r="LK23" s="881" t="s">
        <v>366</v>
      </c>
      <c r="LL23" s="881"/>
      <c r="LM23" s="881"/>
      <c r="LN23" s="881"/>
      <c r="LO23" s="881"/>
      <c r="LP23" s="983" t="s">
        <v>1</v>
      </c>
      <c r="LQ23" s="974" t="s">
        <v>372</v>
      </c>
      <c r="LR23" s="975"/>
      <c r="LS23" s="975"/>
      <c r="LT23" s="975"/>
      <c r="LU23" s="976"/>
      <c r="LV23" s="940" t="s">
        <v>368</v>
      </c>
      <c r="LW23" s="943" t="s">
        <v>369</v>
      </c>
      <c r="LX23" s="941"/>
      <c r="LY23" s="941"/>
      <c r="LZ23" s="941"/>
      <c r="MA23" s="944"/>
      <c r="MB23" s="925" t="s">
        <v>1</v>
      </c>
      <c r="MC23" s="911" t="s">
        <v>370</v>
      </c>
      <c r="MD23" s="912"/>
      <c r="ME23" s="912"/>
      <c r="MF23" s="912"/>
      <c r="MG23" s="928"/>
      <c r="MH23" s="934" t="s">
        <v>1</v>
      </c>
      <c r="MI23" s="893" t="s">
        <v>291</v>
      </c>
      <c r="MJ23" s="893"/>
      <c r="MK23" s="893"/>
      <c r="ML23" s="893"/>
      <c r="MM23" s="893"/>
      <c r="MN23" s="873" t="s">
        <v>1</v>
      </c>
      <c r="MO23" s="881" t="s">
        <v>366</v>
      </c>
      <c r="MP23" s="881"/>
      <c r="MQ23" s="881"/>
      <c r="MR23" s="881"/>
      <c r="MS23" s="881"/>
      <c r="MT23" s="874" t="s">
        <v>1</v>
      </c>
      <c r="MU23" s="990" t="s">
        <v>287</v>
      </c>
      <c r="MV23" s="991"/>
      <c r="MW23" s="991"/>
      <c r="MX23" s="991"/>
      <c r="MY23" s="992"/>
      <c r="MZ23" s="873" t="s">
        <v>1</v>
      </c>
      <c r="NA23" s="881" t="str">
        <f>NA4</f>
        <v>Сумма План ГЗ по итогам перераспределение к 18 протоколу</v>
      </c>
      <c r="NB23" s="881"/>
      <c r="NC23" s="881"/>
      <c r="ND23" s="881"/>
      <c r="NE23" s="881"/>
      <c r="NF23" s="1002" t="s">
        <v>1</v>
      </c>
      <c r="NG23" s="911" t="str">
        <f>NG4</f>
        <v xml:space="preserve">На рассмотрение по заявкам структурных подразделений  к 18 протоколу </v>
      </c>
      <c r="NH23" s="912"/>
      <c r="NI23" s="912"/>
      <c r="NJ23" s="912"/>
      <c r="NK23" s="928"/>
      <c r="NL23" s="934" t="s">
        <v>1</v>
      </c>
      <c r="NM23" s="911" t="str">
        <f>NM4</f>
        <v xml:space="preserve">Сокращение  по заявкам структурных подразделений  </v>
      </c>
      <c r="NN23" s="912"/>
      <c r="NO23" s="912"/>
      <c r="NP23" s="912"/>
      <c r="NQ23" s="928"/>
      <c r="NR23" s="940" t="s">
        <v>368</v>
      </c>
      <c r="NS23" s="901" t="str">
        <f>NS4</f>
        <v>Сумма План ГЗ по итогам 18 протокола от 15.10.2020 г.</v>
      </c>
      <c r="NT23" s="901"/>
      <c r="NU23" s="901"/>
      <c r="NV23" s="901"/>
      <c r="NW23" s="901"/>
    </row>
    <row r="24" spans="1:387" s="331" customFormat="1" ht="16.5" customHeight="1" x14ac:dyDescent="0.2">
      <c r="A24" s="870"/>
      <c r="B24" s="713"/>
      <c r="C24" s="872"/>
      <c r="D24" s="874"/>
      <c r="E24" s="872" t="s">
        <v>306</v>
      </c>
      <c r="F24" s="872" t="s">
        <v>307</v>
      </c>
      <c r="G24" s="885" t="s">
        <v>308</v>
      </c>
      <c r="H24" s="885"/>
      <c r="I24" s="872" t="s">
        <v>309</v>
      </c>
      <c r="J24" s="876"/>
      <c r="K24" s="907" t="s">
        <v>306</v>
      </c>
      <c r="L24" s="907" t="s">
        <v>307</v>
      </c>
      <c r="M24" s="909" t="s">
        <v>308</v>
      </c>
      <c r="N24" s="910"/>
      <c r="O24" s="907" t="s">
        <v>309</v>
      </c>
      <c r="P24" s="874"/>
      <c r="Q24" s="872" t="s">
        <v>306</v>
      </c>
      <c r="R24" s="872" t="s">
        <v>307</v>
      </c>
      <c r="S24" s="885" t="s">
        <v>308</v>
      </c>
      <c r="T24" s="885"/>
      <c r="U24" s="872" t="s">
        <v>309</v>
      </c>
      <c r="V24" s="874"/>
      <c r="W24" s="872" t="s">
        <v>306</v>
      </c>
      <c r="X24" s="872" t="s">
        <v>307</v>
      </c>
      <c r="Y24" s="885" t="s">
        <v>308</v>
      </c>
      <c r="Z24" s="885"/>
      <c r="AA24" s="872" t="s">
        <v>309</v>
      </c>
      <c r="AB24" s="884"/>
      <c r="AC24" s="872" t="s">
        <v>306</v>
      </c>
      <c r="AD24" s="872" t="s">
        <v>307</v>
      </c>
      <c r="AE24" s="885" t="s">
        <v>308</v>
      </c>
      <c r="AF24" s="885"/>
      <c r="AG24" s="872" t="s">
        <v>309</v>
      </c>
      <c r="AH24" s="884"/>
      <c r="AI24" s="872" t="s">
        <v>306</v>
      </c>
      <c r="AJ24" s="872" t="s">
        <v>307</v>
      </c>
      <c r="AK24" s="885" t="s">
        <v>308</v>
      </c>
      <c r="AL24" s="885"/>
      <c r="AM24" s="872" t="s">
        <v>309</v>
      </c>
      <c r="AN24" s="884"/>
      <c r="AO24" s="872" t="s">
        <v>306</v>
      </c>
      <c r="AP24" s="872" t="s">
        <v>307</v>
      </c>
      <c r="AQ24" s="885" t="s">
        <v>308</v>
      </c>
      <c r="AR24" s="885"/>
      <c r="AS24" s="872" t="s">
        <v>309</v>
      </c>
      <c r="AT24" s="887"/>
      <c r="AU24" s="889" t="s">
        <v>306</v>
      </c>
      <c r="AV24" s="889" t="s">
        <v>307</v>
      </c>
      <c r="AW24" s="891" t="s">
        <v>308</v>
      </c>
      <c r="AX24" s="891"/>
      <c r="AY24" s="889" t="s">
        <v>309</v>
      </c>
      <c r="AZ24" s="884"/>
      <c r="BA24" s="872" t="s">
        <v>306</v>
      </c>
      <c r="BB24" s="872" t="s">
        <v>307</v>
      </c>
      <c r="BC24" s="885" t="s">
        <v>308</v>
      </c>
      <c r="BD24" s="885"/>
      <c r="BE24" s="945" t="s">
        <v>309</v>
      </c>
      <c r="BF24" s="874"/>
      <c r="BG24" s="872" t="s">
        <v>306</v>
      </c>
      <c r="BH24" s="872" t="s">
        <v>307</v>
      </c>
      <c r="BI24" s="885" t="s">
        <v>308</v>
      </c>
      <c r="BJ24" s="885"/>
      <c r="BK24" s="872" t="s">
        <v>309</v>
      </c>
      <c r="BL24" s="874"/>
      <c r="BM24" s="872" t="s">
        <v>306</v>
      </c>
      <c r="BN24" s="872" t="s">
        <v>307</v>
      </c>
      <c r="BO24" s="885" t="s">
        <v>308</v>
      </c>
      <c r="BP24" s="885"/>
      <c r="BQ24" s="872" t="s">
        <v>309</v>
      </c>
      <c r="BR24" s="874"/>
      <c r="BS24" s="872" t="s">
        <v>306</v>
      </c>
      <c r="BT24" s="872" t="s">
        <v>307</v>
      </c>
      <c r="BU24" s="885" t="s">
        <v>308</v>
      </c>
      <c r="BV24" s="885"/>
      <c r="BW24" s="872" t="s">
        <v>309</v>
      </c>
      <c r="BX24" s="874"/>
      <c r="BY24" s="872" t="s">
        <v>306</v>
      </c>
      <c r="BZ24" s="872" t="s">
        <v>307</v>
      </c>
      <c r="CA24" s="885" t="s">
        <v>308</v>
      </c>
      <c r="CB24" s="885"/>
      <c r="CC24" s="872" t="s">
        <v>309</v>
      </c>
      <c r="CD24" s="874"/>
      <c r="CE24" s="872" t="s">
        <v>306</v>
      </c>
      <c r="CF24" s="872" t="s">
        <v>307</v>
      </c>
      <c r="CG24" s="885" t="s">
        <v>308</v>
      </c>
      <c r="CH24" s="885"/>
      <c r="CI24" s="872" t="s">
        <v>309</v>
      </c>
      <c r="CJ24" s="874"/>
      <c r="CK24" s="872" t="s">
        <v>306</v>
      </c>
      <c r="CL24" s="872" t="s">
        <v>307</v>
      </c>
      <c r="CM24" s="885" t="s">
        <v>308</v>
      </c>
      <c r="CN24" s="885"/>
      <c r="CO24" s="872" t="s">
        <v>309</v>
      </c>
      <c r="CP24" s="874"/>
      <c r="CQ24" s="872" t="s">
        <v>306</v>
      </c>
      <c r="CR24" s="872" t="s">
        <v>307</v>
      </c>
      <c r="CS24" s="885" t="s">
        <v>308</v>
      </c>
      <c r="CT24" s="885"/>
      <c r="CU24" s="872" t="s">
        <v>309</v>
      </c>
      <c r="CV24" s="874"/>
      <c r="CW24" s="872" t="s">
        <v>306</v>
      </c>
      <c r="CX24" s="872" t="s">
        <v>307</v>
      </c>
      <c r="CY24" s="885" t="s">
        <v>308</v>
      </c>
      <c r="CZ24" s="885"/>
      <c r="DA24" s="872" t="s">
        <v>309</v>
      </c>
      <c r="DB24" s="874"/>
      <c r="DC24" s="872" t="s">
        <v>306</v>
      </c>
      <c r="DD24" s="872" t="s">
        <v>307</v>
      </c>
      <c r="DE24" s="885" t="s">
        <v>308</v>
      </c>
      <c r="DF24" s="885"/>
      <c r="DG24" s="872" t="s">
        <v>309</v>
      </c>
      <c r="DH24" s="874"/>
      <c r="DI24" s="872" t="s">
        <v>306</v>
      </c>
      <c r="DJ24" s="872" t="s">
        <v>307</v>
      </c>
      <c r="DK24" s="885" t="s">
        <v>308</v>
      </c>
      <c r="DL24" s="885"/>
      <c r="DM24" s="872" t="s">
        <v>309</v>
      </c>
      <c r="DN24" s="874"/>
      <c r="DO24" s="907" t="s">
        <v>306</v>
      </c>
      <c r="DP24" s="907" t="s">
        <v>307</v>
      </c>
      <c r="DQ24" s="909" t="s">
        <v>308</v>
      </c>
      <c r="DR24" s="910"/>
      <c r="DS24" s="907" t="s">
        <v>309</v>
      </c>
      <c r="DT24" s="898"/>
      <c r="DU24" s="907" t="s">
        <v>306</v>
      </c>
      <c r="DV24" s="907" t="s">
        <v>307</v>
      </c>
      <c r="DW24" s="909" t="s">
        <v>308</v>
      </c>
      <c r="DX24" s="910"/>
      <c r="DY24" s="907" t="s">
        <v>309</v>
      </c>
      <c r="DZ24" s="904"/>
      <c r="EA24" s="907" t="s">
        <v>306</v>
      </c>
      <c r="EB24" s="907" t="s">
        <v>307</v>
      </c>
      <c r="EC24" s="909" t="s">
        <v>308</v>
      </c>
      <c r="ED24" s="910"/>
      <c r="EE24" s="907" t="s">
        <v>309</v>
      </c>
      <c r="EF24" s="876"/>
      <c r="EG24" s="907" t="s">
        <v>306</v>
      </c>
      <c r="EH24" s="907" t="s">
        <v>307</v>
      </c>
      <c r="EI24" s="909" t="s">
        <v>308</v>
      </c>
      <c r="EJ24" s="910"/>
      <c r="EK24" s="907" t="s">
        <v>309</v>
      </c>
      <c r="EL24" s="874"/>
      <c r="EM24" s="872" t="s">
        <v>306</v>
      </c>
      <c r="EN24" s="872" t="s">
        <v>307</v>
      </c>
      <c r="EO24" s="885" t="s">
        <v>308</v>
      </c>
      <c r="EP24" s="885"/>
      <c r="EQ24" s="872" t="s">
        <v>309</v>
      </c>
      <c r="ER24" s="874"/>
      <c r="ES24" s="872" t="s">
        <v>306</v>
      </c>
      <c r="ET24" s="872" t="s">
        <v>307</v>
      </c>
      <c r="EU24" s="885" t="s">
        <v>308</v>
      </c>
      <c r="EV24" s="885"/>
      <c r="EW24" s="872" t="s">
        <v>309</v>
      </c>
      <c r="EX24" s="874"/>
      <c r="EY24" s="872" t="s">
        <v>306</v>
      </c>
      <c r="EZ24" s="872" t="s">
        <v>307</v>
      </c>
      <c r="FA24" s="885" t="s">
        <v>308</v>
      </c>
      <c r="FB24" s="885"/>
      <c r="FC24" s="872" t="s">
        <v>309</v>
      </c>
      <c r="FD24" s="874"/>
      <c r="FE24" s="872" t="s">
        <v>306</v>
      </c>
      <c r="FF24" s="872" t="s">
        <v>307</v>
      </c>
      <c r="FG24" s="885" t="s">
        <v>308</v>
      </c>
      <c r="FH24" s="885"/>
      <c r="FI24" s="872" t="s">
        <v>309</v>
      </c>
      <c r="FJ24" s="874"/>
      <c r="FK24" s="918" t="s">
        <v>306</v>
      </c>
      <c r="FL24" s="918" t="s">
        <v>307</v>
      </c>
      <c r="FM24" s="919" t="s">
        <v>308</v>
      </c>
      <c r="FN24" s="919"/>
      <c r="FO24" s="918" t="s">
        <v>309</v>
      </c>
      <c r="FP24" s="917"/>
      <c r="FQ24" s="915" t="s">
        <v>306</v>
      </c>
      <c r="FR24" s="915" t="s">
        <v>307</v>
      </c>
      <c r="FS24" s="923" t="s">
        <v>308</v>
      </c>
      <c r="FT24" s="923"/>
      <c r="FU24" s="915" t="s">
        <v>309</v>
      </c>
      <c r="FV24" s="874"/>
      <c r="FW24" s="914" t="s">
        <v>306</v>
      </c>
      <c r="FX24" s="914" t="s">
        <v>307</v>
      </c>
      <c r="FY24" s="922" t="s">
        <v>308</v>
      </c>
      <c r="FZ24" s="922"/>
      <c r="GA24" s="914" t="s">
        <v>309</v>
      </c>
      <c r="GB24" s="921"/>
      <c r="GC24" s="914" t="s">
        <v>306</v>
      </c>
      <c r="GD24" s="914" t="s">
        <v>307</v>
      </c>
      <c r="GE24" s="922" t="s">
        <v>308</v>
      </c>
      <c r="GF24" s="922"/>
      <c r="GG24" s="914" t="s">
        <v>309</v>
      </c>
      <c r="GH24" s="874"/>
      <c r="GI24" s="915" t="s">
        <v>306</v>
      </c>
      <c r="GJ24" s="915" t="s">
        <v>307</v>
      </c>
      <c r="GK24" s="923" t="s">
        <v>308</v>
      </c>
      <c r="GL24" s="923"/>
      <c r="GM24" s="915" t="s">
        <v>309</v>
      </c>
      <c r="GN24" s="874"/>
      <c r="GO24" s="914" t="s">
        <v>306</v>
      </c>
      <c r="GP24" s="914" t="s">
        <v>307</v>
      </c>
      <c r="GQ24" s="922" t="s">
        <v>308</v>
      </c>
      <c r="GR24" s="922"/>
      <c r="GS24" s="914" t="s">
        <v>309</v>
      </c>
      <c r="GT24" s="921"/>
      <c r="GU24" s="914" t="s">
        <v>306</v>
      </c>
      <c r="GV24" s="914" t="s">
        <v>307</v>
      </c>
      <c r="GW24" s="922" t="s">
        <v>308</v>
      </c>
      <c r="GX24" s="922"/>
      <c r="GY24" s="914" t="s">
        <v>309</v>
      </c>
      <c r="GZ24" s="874"/>
      <c r="HA24" s="915" t="s">
        <v>306</v>
      </c>
      <c r="HB24" s="915" t="s">
        <v>307</v>
      </c>
      <c r="HC24" s="923" t="s">
        <v>308</v>
      </c>
      <c r="HD24" s="923"/>
      <c r="HE24" s="915" t="s">
        <v>309</v>
      </c>
      <c r="HF24" s="715"/>
      <c r="HG24" s="713" t="s">
        <v>306</v>
      </c>
      <c r="HH24" s="713" t="s">
        <v>307</v>
      </c>
      <c r="HI24" s="718" t="s">
        <v>308</v>
      </c>
      <c r="HJ24" s="718"/>
      <c r="HK24" s="713" t="s">
        <v>309</v>
      </c>
      <c r="HL24" s="715"/>
      <c r="HM24" s="713" t="s">
        <v>306</v>
      </c>
      <c r="HN24" s="713" t="s">
        <v>307</v>
      </c>
      <c r="HO24" s="718" t="s">
        <v>308</v>
      </c>
      <c r="HP24" s="718"/>
      <c r="HQ24" s="713" t="s">
        <v>309</v>
      </c>
      <c r="HR24" s="715"/>
      <c r="HS24" s="713" t="s">
        <v>306</v>
      </c>
      <c r="HT24" s="713" t="s">
        <v>307</v>
      </c>
      <c r="HU24" s="718" t="s">
        <v>308</v>
      </c>
      <c r="HV24" s="718"/>
      <c r="HW24" s="713" t="s">
        <v>309</v>
      </c>
      <c r="HX24" s="715"/>
      <c r="HY24" s="713" t="s">
        <v>306</v>
      </c>
      <c r="HZ24" s="713" t="s">
        <v>307</v>
      </c>
      <c r="IA24" s="718" t="s">
        <v>308</v>
      </c>
      <c r="IB24" s="718"/>
      <c r="IC24" s="713" t="s">
        <v>309</v>
      </c>
      <c r="ID24" s="715"/>
      <c r="IE24" s="713" t="s">
        <v>306</v>
      </c>
      <c r="IF24" s="713" t="s">
        <v>307</v>
      </c>
      <c r="IG24" s="718" t="s">
        <v>308</v>
      </c>
      <c r="IH24" s="718"/>
      <c r="II24" s="713" t="s">
        <v>309</v>
      </c>
      <c r="IJ24" s="874"/>
      <c r="IK24" s="914" t="s">
        <v>306</v>
      </c>
      <c r="IL24" s="914" t="s">
        <v>307</v>
      </c>
      <c r="IM24" s="922" t="s">
        <v>308</v>
      </c>
      <c r="IN24" s="922"/>
      <c r="IO24" s="914" t="s">
        <v>309</v>
      </c>
      <c r="IP24" s="921"/>
      <c r="IQ24" s="914" t="s">
        <v>306</v>
      </c>
      <c r="IR24" s="914" t="s">
        <v>307</v>
      </c>
      <c r="IS24" s="922" t="s">
        <v>308</v>
      </c>
      <c r="IT24" s="922"/>
      <c r="IU24" s="914" t="s">
        <v>309</v>
      </c>
      <c r="IV24" s="715"/>
      <c r="IW24" s="907" t="s">
        <v>306</v>
      </c>
      <c r="IX24" s="907" t="s">
        <v>307</v>
      </c>
      <c r="IY24" s="909" t="s">
        <v>308</v>
      </c>
      <c r="IZ24" s="910"/>
      <c r="JA24" s="724" t="s">
        <v>309</v>
      </c>
      <c r="JB24" s="926"/>
      <c r="JC24" s="914" t="s">
        <v>306</v>
      </c>
      <c r="JD24" s="914" t="s">
        <v>307</v>
      </c>
      <c r="JE24" s="922" t="s">
        <v>308</v>
      </c>
      <c r="JF24" s="922"/>
      <c r="JG24" s="933" t="s">
        <v>309</v>
      </c>
      <c r="JH24" s="930"/>
      <c r="JI24" s="914" t="s">
        <v>306</v>
      </c>
      <c r="JJ24" s="914" t="s">
        <v>307</v>
      </c>
      <c r="JK24" s="922" t="s">
        <v>308</v>
      </c>
      <c r="JL24" s="922"/>
      <c r="JM24" s="914" t="s">
        <v>309</v>
      </c>
      <c r="JN24" s="715"/>
      <c r="JO24" s="907" t="s">
        <v>306</v>
      </c>
      <c r="JP24" s="907" t="s">
        <v>307</v>
      </c>
      <c r="JQ24" s="909" t="s">
        <v>308</v>
      </c>
      <c r="JR24" s="910"/>
      <c r="JS24" s="713" t="s">
        <v>309</v>
      </c>
      <c r="JT24" s="984"/>
      <c r="JU24" s="978" t="s">
        <v>306</v>
      </c>
      <c r="JV24" s="978" t="s">
        <v>307</v>
      </c>
      <c r="JW24" s="986" t="s">
        <v>308</v>
      </c>
      <c r="JX24" s="987"/>
      <c r="JY24" s="726" t="s">
        <v>309</v>
      </c>
      <c r="JZ24" s="715"/>
      <c r="KA24" s="907" t="s">
        <v>306</v>
      </c>
      <c r="KB24" s="907" t="s">
        <v>307</v>
      </c>
      <c r="KC24" s="909" t="s">
        <v>308</v>
      </c>
      <c r="KD24" s="910"/>
      <c r="KE24" s="724" t="s">
        <v>309</v>
      </c>
      <c r="KF24" s="926"/>
      <c r="KG24" s="914" t="s">
        <v>306</v>
      </c>
      <c r="KH24" s="914" t="s">
        <v>307</v>
      </c>
      <c r="KI24" s="922" t="s">
        <v>308</v>
      </c>
      <c r="KJ24" s="922"/>
      <c r="KK24" s="933" t="s">
        <v>309</v>
      </c>
      <c r="KL24" s="935"/>
      <c r="KM24" s="914" t="s">
        <v>306</v>
      </c>
      <c r="KN24" s="914" t="s">
        <v>307</v>
      </c>
      <c r="KO24" s="922" t="s">
        <v>308</v>
      </c>
      <c r="KP24" s="922"/>
      <c r="KQ24" s="914" t="s">
        <v>309</v>
      </c>
      <c r="KR24" s="874"/>
      <c r="KS24" s="938" t="s">
        <v>306</v>
      </c>
      <c r="KT24" s="938" t="s">
        <v>307</v>
      </c>
      <c r="KU24" s="939" t="s">
        <v>308</v>
      </c>
      <c r="KV24" s="939"/>
      <c r="KW24" s="872" t="s">
        <v>309</v>
      </c>
      <c r="KX24" s="926"/>
      <c r="KY24" s="914" t="s">
        <v>306</v>
      </c>
      <c r="KZ24" s="914" t="s">
        <v>307</v>
      </c>
      <c r="LA24" s="922" t="s">
        <v>308</v>
      </c>
      <c r="LB24" s="922"/>
      <c r="LC24" s="933" t="s">
        <v>309</v>
      </c>
      <c r="LD24" s="935"/>
      <c r="LE24" s="914" t="s">
        <v>306</v>
      </c>
      <c r="LF24" s="914" t="s">
        <v>307</v>
      </c>
      <c r="LG24" s="922" t="s">
        <v>308</v>
      </c>
      <c r="LH24" s="922"/>
      <c r="LI24" s="914" t="s">
        <v>309</v>
      </c>
      <c r="LJ24" s="874"/>
      <c r="LK24" s="981" t="s">
        <v>306</v>
      </c>
      <c r="LL24" s="938" t="s">
        <v>307</v>
      </c>
      <c r="LM24" s="939" t="s">
        <v>308</v>
      </c>
      <c r="LN24" s="939"/>
      <c r="LO24" s="872" t="s">
        <v>309</v>
      </c>
      <c r="LP24" s="984"/>
      <c r="LQ24" s="978" t="s">
        <v>306</v>
      </c>
      <c r="LR24" s="978" t="s">
        <v>307</v>
      </c>
      <c r="LS24" s="986" t="s">
        <v>308</v>
      </c>
      <c r="LT24" s="987"/>
      <c r="LU24" s="726" t="s">
        <v>309</v>
      </c>
      <c r="LV24" s="940"/>
      <c r="LW24" s="936" t="s">
        <v>306</v>
      </c>
      <c r="LX24" s="936" t="s">
        <v>307</v>
      </c>
      <c r="LY24" s="937" t="s">
        <v>308</v>
      </c>
      <c r="LZ24" s="937"/>
      <c r="MA24" s="936" t="s">
        <v>309</v>
      </c>
      <c r="MB24" s="926"/>
      <c r="MC24" s="914" t="s">
        <v>306</v>
      </c>
      <c r="MD24" s="914" t="s">
        <v>307</v>
      </c>
      <c r="ME24" s="922" t="s">
        <v>308</v>
      </c>
      <c r="MF24" s="922"/>
      <c r="MG24" s="933" t="s">
        <v>309</v>
      </c>
      <c r="MH24" s="935"/>
      <c r="MI24" s="914" t="s">
        <v>306</v>
      </c>
      <c r="MJ24" s="914" t="s">
        <v>307</v>
      </c>
      <c r="MK24" s="922" t="s">
        <v>308</v>
      </c>
      <c r="ML24" s="922"/>
      <c r="MM24" s="914" t="s">
        <v>309</v>
      </c>
      <c r="MN24" s="874"/>
      <c r="MO24" s="981" t="s">
        <v>306</v>
      </c>
      <c r="MP24" s="938" t="s">
        <v>307</v>
      </c>
      <c r="MQ24" s="939" t="s">
        <v>308</v>
      </c>
      <c r="MR24" s="939"/>
      <c r="MS24" s="872" t="s">
        <v>309</v>
      </c>
      <c r="MT24" s="874"/>
      <c r="MU24" s="942" t="s">
        <v>306</v>
      </c>
      <c r="MV24" s="938" t="s">
        <v>307</v>
      </c>
      <c r="MW24" s="939" t="s">
        <v>308</v>
      </c>
      <c r="MX24" s="939"/>
      <c r="MY24" s="872" t="s">
        <v>309</v>
      </c>
      <c r="MZ24" s="874"/>
      <c r="NA24" s="981" t="s">
        <v>306</v>
      </c>
      <c r="NB24" s="938" t="s">
        <v>307</v>
      </c>
      <c r="NC24" s="939" t="s">
        <v>308</v>
      </c>
      <c r="ND24" s="939"/>
      <c r="NE24" s="872" t="s">
        <v>309</v>
      </c>
      <c r="NF24" s="1003"/>
      <c r="NG24" s="1001" t="s">
        <v>306</v>
      </c>
      <c r="NH24" s="1001" t="s">
        <v>307</v>
      </c>
      <c r="NI24" s="1005" t="s">
        <v>308</v>
      </c>
      <c r="NJ24" s="1006"/>
      <c r="NK24" s="1007" t="s">
        <v>309</v>
      </c>
      <c r="NL24" s="935"/>
      <c r="NM24" s="914" t="s">
        <v>306</v>
      </c>
      <c r="NN24" s="914" t="s">
        <v>307</v>
      </c>
      <c r="NO24" s="922" t="s">
        <v>308</v>
      </c>
      <c r="NP24" s="922"/>
      <c r="NQ24" s="914" t="s">
        <v>309</v>
      </c>
      <c r="NR24" s="940"/>
      <c r="NS24" s="915" t="s">
        <v>306</v>
      </c>
      <c r="NT24" s="915" t="s">
        <v>307</v>
      </c>
      <c r="NU24" s="923" t="s">
        <v>308</v>
      </c>
      <c r="NV24" s="923"/>
      <c r="NW24" s="915" t="s">
        <v>309</v>
      </c>
    </row>
    <row r="25" spans="1:387" s="363" customFormat="1" ht="18" customHeight="1" thickBot="1" x14ac:dyDescent="0.25">
      <c r="A25" s="952"/>
      <c r="B25" s="734"/>
      <c r="C25" s="953"/>
      <c r="D25" s="954"/>
      <c r="E25" s="953"/>
      <c r="F25" s="953"/>
      <c r="G25" s="349" t="s">
        <v>4</v>
      </c>
      <c r="H25" s="350" t="s">
        <v>23</v>
      </c>
      <c r="I25" s="953"/>
      <c r="J25" s="955"/>
      <c r="K25" s="962"/>
      <c r="L25" s="962"/>
      <c r="M25" s="349" t="s">
        <v>4</v>
      </c>
      <c r="N25" s="350" t="s">
        <v>23</v>
      </c>
      <c r="O25" s="962"/>
      <c r="P25" s="954"/>
      <c r="Q25" s="953"/>
      <c r="R25" s="953"/>
      <c r="S25" s="349" t="s">
        <v>4</v>
      </c>
      <c r="T25" s="350" t="s">
        <v>23</v>
      </c>
      <c r="U25" s="953"/>
      <c r="V25" s="954"/>
      <c r="W25" s="953"/>
      <c r="X25" s="953"/>
      <c r="Y25" s="349" t="s">
        <v>4</v>
      </c>
      <c r="Z25" s="350" t="s">
        <v>23</v>
      </c>
      <c r="AA25" s="953"/>
      <c r="AB25" s="956"/>
      <c r="AC25" s="953"/>
      <c r="AD25" s="953"/>
      <c r="AE25" s="349" t="s">
        <v>4</v>
      </c>
      <c r="AF25" s="350" t="s">
        <v>23</v>
      </c>
      <c r="AG25" s="953"/>
      <c r="AH25" s="956"/>
      <c r="AI25" s="953"/>
      <c r="AJ25" s="953"/>
      <c r="AK25" s="349" t="s">
        <v>4</v>
      </c>
      <c r="AL25" s="350" t="s">
        <v>23</v>
      </c>
      <c r="AM25" s="953"/>
      <c r="AN25" s="956"/>
      <c r="AO25" s="953"/>
      <c r="AP25" s="953"/>
      <c r="AQ25" s="349" t="s">
        <v>4</v>
      </c>
      <c r="AR25" s="350" t="s">
        <v>23</v>
      </c>
      <c r="AS25" s="953"/>
      <c r="AT25" s="957"/>
      <c r="AU25" s="958"/>
      <c r="AV25" s="958"/>
      <c r="AW25" s="351" t="s">
        <v>4</v>
      </c>
      <c r="AX25" s="352" t="s">
        <v>23</v>
      </c>
      <c r="AY25" s="958"/>
      <c r="AZ25" s="956"/>
      <c r="BA25" s="953"/>
      <c r="BB25" s="953"/>
      <c r="BC25" s="349" t="s">
        <v>4</v>
      </c>
      <c r="BD25" s="350" t="s">
        <v>23</v>
      </c>
      <c r="BE25" s="959"/>
      <c r="BF25" s="954"/>
      <c r="BG25" s="953"/>
      <c r="BH25" s="953"/>
      <c r="BI25" s="349" t="s">
        <v>4</v>
      </c>
      <c r="BJ25" s="350" t="s">
        <v>5</v>
      </c>
      <c r="BK25" s="953"/>
      <c r="BL25" s="954"/>
      <c r="BM25" s="953"/>
      <c r="BN25" s="953"/>
      <c r="BO25" s="349" t="s">
        <v>4</v>
      </c>
      <c r="BP25" s="350" t="s">
        <v>5</v>
      </c>
      <c r="BQ25" s="953"/>
      <c r="BR25" s="954"/>
      <c r="BS25" s="953"/>
      <c r="BT25" s="953"/>
      <c r="BU25" s="349" t="s">
        <v>4</v>
      </c>
      <c r="BV25" s="350" t="s">
        <v>5</v>
      </c>
      <c r="BW25" s="953"/>
      <c r="BX25" s="954"/>
      <c r="BY25" s="953"/>
      <c r="BZ25" s="953"/>
      <c r="CA25" s="349" t="s">
        <v>4</v>
      </c>
      <c r="CB25" s="350" t="s">
        <v>5</v>
      </c>
      <c r="CC25" s="953"/>
      <c r="CD25" s="954"/>
      <c r="CE25" s="953"/>
      <c r="CF25" s="953"/>
      <c r="CG25" s="349" t="s">
        <v>4</v>
      </c>
      <c r="CH25" s="350" t="s">
        <v>5</v>
      </c>
      <c r="CI25" s="953"/>
      <c r="CJ25" s="954"/>
      <c r="CK25" s="953"/>
      <c r="CL25" s="953"/>
      <c r="CM25" s="349" t="s">
        <v>4</v>
      </c>
      <c r="CN25" s="350" t="s">
        <v>5</v>
      </c>
      <c r="CO25" s="953"/>
      <c r="CP25" s="954"/>
      <c r="CQ25" s="953"/>
      <c r="CR25" s="953"/>
      <c r="CS25" s="349" t="s">
        <v>4</v>
      </c>
      <c r="CT25" s="350" t="s">
        <v>5</v>
      </c>
      <c r="CU25" s="953"/>
      <c r="CV25" s="954"/>
      <c r="CW25" s="953"/>
      <c r="CX25" s="953"/>
      <c r="CY25" s="349" t="s">
        <v>4</v>
      </c>
      <c r="CZ25" s="350" t="s">
        <v>5</v>
      </c>
      <c r="DA25" s="953"/>
      <c r="DB25" s="954"/>
      <c r="DC25" s="953"/>
      <c r="DD25" s="953"/>
      <c r="DE25" s="349" t="s">
        <v>4</v>
      </c>
      <c r="DF25" s="350" t="s">
        <v>5</v>
      </c>
      <c r="DG25" s="953"/>
      <c r="DH25" s="954"/>
      <c r="DI25" s="953"/>
      <c r="DJ25" s="953"/>
      <c r="DK25" s="349" t="s">
        <v>4</v>
      </c>
      <c r="DL25" s="350" t="s">
        <v>5</v>
      </c>
      <c r="DM25" s="953"/>
      <c r="DN25" s="954"/>
      <c r="DO25" s="962"/>
      <c r="DP25" s="962"/>
      <c r="DQ25" s="349" t="s">
        <v>4</v>
      </c>
      <c r="DR25" s="350" t="s">
        <v>5</v>
      </c>
      <c r="DS25" s="962"/>
      <c r="DT25" s="960"/>
      <c r="DU25" s="962"/>
      <c r="DV25" s="962"/>
      <c r="DW25" s="349" t="s">
        <v>4</v>
      </c>
      <c r="DX25" s="350" t="s">
        <v>5</v>
      </c>
      <c r="DY25" s="962"/>
      <c r="DZ25" s="961"/>
      <c r="EA25" s="962"/>
      <c r="EB25" s="962"/>
      <c r="EC25" s="349" t="s">
        <v>4</v>
      </c>
      <c r="ED25" s="350" t="s">
        <v>5</v>
      </c>
      <c r="EE25" s="962"/>
      <c r="EF25" s="955"/>
      <c r="EG25" s="962"/>
      <c r="EH25" s="962"/>
      <c r="EI25" s="349" t="s">
        <v>4</v>
      </c>
      <c r="EJ25" s="350" t="s">
        <v>5</v>
      </c>
      <c r="EK25" s="962"/>
      <c r="EL25" s="954"/>
      <c r="EM25" s="953"/>
      <c r="EN25" s="953"/>
      <c r="EO25" s="349" t="s">
        <v>4</v>
      </c>
      <c r="EP25" s="350" t="s">
        <v>5</v>
      </c>
      <c r="EQ25" s="953"/>
      <c r="ER25" s="954"/>
      <c r="ES25" s="953"/>
      <c r="ET25" s="953"/>
      <c r="EU25" s="349" t="s">
        <v>4</v>
      </c>
      <c r="EV25" s="350" t="s">
        <v>5</v>
      </c>
      <c r="EW25" s="953"/>
      <c r="EX25" s="954"/>
      <c r="EY25" s="953"/>
      <c r="EZ25" s="953"/>
      <c r="FA25" s="349" t="s">
        <v>4</v>
      </c>
      <c r="FB25" s="350" t="s">
        <v>5</v>
      </c>
      <c r="FC25" s="953"/>
      <c r="FD25" s="954"/>
      <c r="FE25" s="953"/>
      <c r="FF25" s="953"/>
      <c r="FG25" s="349" t="s">
        <v>4</v>
      </c>
      <c r="FH25" s="350" t="s">
        <v>5</v>
      </c>
      <c r="FI25" s="953"/>
      <c r="FJ25" s="954"/>
      <c r="FK25" s="966"/>
      <c r="FL25" s="966"/>
      <c r="FM25" s="349" t="s">
        <v>4</v>
      </c>
      <c r="FN25" s="349" t="s">
        <v>5</v>
      </c>
      <c r="FO25" s="966"/>
      <c r="FP25" s="965"/>
      <c r="FQ25" s="969"/>
      <c r="FR25" s="969"/>
      <c r="FS25" s="353" t="s">
        <v>4</v>
      </c>
      <c r="FT25" s="354" t="s">
        <v>5</v>
      </c>
      <c r="FU25" s="969"/>
      <c r="FV25" s="954"/>
      <c r="FW25" s="968"/>
      <c r="FX25" s="968"/>
      <c r="FY25" s="355" t="s">
        <v>4</v>
      </c>
      <c r="FZ25" s="356" t="s">
        <v>5</v>
      </c>
      <c r="GA25" s="968"/>
      <c r="GB25" s="967"/>
      <c r="GC25" s="968"/>
      <c r="GD25" s="968"/>
      <c r="GE25" s="355" t="s">
        <v>4</v>
      </c>
      <c r="GF25" s="356" t="s">
        <v>5</v>
      </c>
      <c r="GG25" s="968"/>
      <c r="GH25" s="954"/>
      <c r="GI25" s="969"/>
      <c r="GJ25" s="969"/>
      <c r="GK25" s="353" t="s">
        <v>4</v>
      </c>
      <c r="GL25" s="354" t="s">
        <v>5</v>
      </c>
      <c r="GM25" s="969"/>
      <c r="GN25" s="954"/>
      <c r="GO25" s="968"/>
      <c r="GP25" s="968"/>
      <c r="GQ25" s="355" t="s">
        <v>4</v>
      </c>
      <c r="GR25" s="356" t="s">
        <v>5</v>
      </c>
      <c r="GS25" s="968"/>
      <c r="GT25" s="967"/>
      <c r="GU25" s="968"/>
      <c r="GV25" s="968"/>
      <c r="GW25" s="355" t="s">
        <v>4</v>
      </c>
      <c r="GX25" s="356" t="s">
        <v>5</v>
      </c>
      <c r="GY25" s="968"/>
      <c r="GZ25" s="954"/>
      <c r="HA25" s="969"/>
      <c r="HB25" s="969"/>
      <c r="HC25" s="353" t="s">
        <v>4</v>
      </c>
      <c r="HD25" s="354" t="s">
        <v>5</v>
      </c>
      <c r="HE25" s="969"/>
      <c r="HF25" s="735"/>
      <c r="HG25" s="734"/>
      <c r="HH25" s="734"/>
      <c r="HI25" s="349" t="s">
        <v>4</v>
      </c>
      <c r="HJ25" s="350" t="s">
        <v>5</v>
      </c>
      <c r="HK25" s="734"/>
      <c r="HL25" s="735"/>
      <c r="HM25" s="734"/>
      <c r="HN25" s="734"/>
      <c r="HO25" s="349" t="s">
        <v>4</v>
      </c>
      <c r="HP25" s="350" t="s">
        <v>5</v>
      </c>
      <c r="HQ25" s="734"/>
      <c r="HR25" s="735"/>
      <c r="HS25" s="734"/>
      <c r="HT25" s="734"/>
      <c r="HU25" s="349" t="s">
        <v>4</v>
      </c>
      <c r="HV25" s="350" t="s">
        <v>5</v>
      </c>
      <c r="HW25" s="734"/>
      <c r="HX25" s="735"/>
      <c r="HY25" s="734"/>
      <c r="HZ25" s="734"/>
      <c r="IA25" s="349" t="s">
        <v>4</v>
      </c>
      <c r="IB25" s="350" t="s">
        <v>5</v>
      </c>
      <c r="IC25" s="734"/>
      <c r="ID25" s="735"/>
      <c r="IE25" s="734"/>
      <c r="IF25" s="734"/>
      <c r="IG25" s="349" t="s">
        <v>4</v>
      </c>
      <c r="IH25" s="350" t="s">
        <v>5</v>
      </c>
      <c r="II25" s="734"/>
      <c r="IJ25" s="954"/>
      <c r="IK25" s="968"/>
      <c r="IL25" s="968"/>
      <c r="IM25" s="355" t="s">
        <v>4</v>
      </c>
      <c r="IN25" s="356" t="s">
        <v>5</v>
      </c>
      <c r="IO25" s="968"/>
      <c r="IP25" s="967"/>
      <c r="IQ25" s="968"/>
      <c r="IR25" s="968"/>
      <c r="IS25" s="355" t="s">
        <v>4</v>
      </c>
      <c r="IT25" s="356" t="s">
        <v>5</v>
      </c>
      <c r="IU25" s="968"/>
      <c r="IV25" s="735"/>
      <c r="IW25" s="962"/>
      <c r="IX25" s="962"/>
      <c r="IY25" s="349" t="s">
        <v>4</v>
      </c>
      <c r="IZ25" s="350" t="s">
        <v>5</v>
      </c>
      <c r="JA25" s="357"/>
      <c r="JB25" s="971"/>
      <c r="JC25" s="968"/>
      <c r="JD25" s="968"/>
      <c r="JE25" s="355" t="s">
        <v>4</v>
      </c>
      <c r="JF25" s="356" t="s">
        <v>5</v>
      </c>
      <c r="JG25" s="973"/>
      <c r="JH25" s="972"/>
      <c r="JI25" s="968"/>
      <c r="JJ25" s="968"/>
      <c r="JK25" s="355" t="s">
        <v>4</v>
      </c>
      <c r="JL25" s="356" t="s">
        <v>5</v>
      </c>
      <c r="JM25" s="968"/>
      <c r="JN25" s="735"/>
      <c r="JO25" s="962"/>
      <c r="JP25" s="962"/>
      <c r="JQ25" s="349" t="s">
        <v>4</v>
      </c>
      <c r="JR25" s="350" t="s">
        <v>5</v>
      </c>
      <c r="JS25" s="734"/>
      <c r="JT25" s="985"/>
      <c r="JU25" s="979"/>
      <c r="JV25" s="979"/>
      <c r="JW25" s="358" t="s">
        <v>4</v>
      </c>
      <c r="JX25" s="359" t="s">
        <v>5</v>
      </c>
      <c r="JY25" s="360"/>
      <c r="JZ25" s="735"/>
      <c r="KA25" s="962"/>
      <c r="KB25" s="962"/>
      <c r="KC25" s="349" t="s">
        <v>4</v>
      </c>
      <c r="KD25" s="350" t="s">
        <v>5</v>
      </c>
      <c r="KE25" s="357"/>
      <c r="KF25" s="971"/>
      <c r="KG25" s="968"/>
      <c r="KH25" s="968"/>
      <c r="KI25" s="355" t="s">
        <v>4</v>
      </c>
      <c r="KJ25" s="356" t="s">
        <v>5</v>
      </c>
      <c r="KK25" s="973"/>
      <c r="KL25" s="980"/>
      <c r="KM25" s="968"/>
      <c r="KN25" s="968"/>
      <c r="KO25" s="355" t="s">
        <v>4</v>
      </c>
      <c r="KP25" s="356" t="s">
        <v>5</v>
      </c>
      <c r="KQ25" s="968"/>
      <c r="KR25" s="954"/>
      <c r="KS25" s="977"/>
      <c r="KT25" s="977"/>
      <c r="KU25" s="361" t="s">
        <v>4</v>
      </c>
      <c r="KV25" s="362" t="s">
        <v>5</v>
      </c>
      <c r="KW25" s="953"/>
      <c r="KX25" s="971"/>
      <c r="KY25" s="968"/>
      <c r="KZ25" s="968"/>
      <c r="LA25" s="355" t="s">
        <v>4</v>
      </c>
      <c r="LB25" s="356" t="s">
        <v>5</v>
      </c>
      <c r="LC25" s="973"/>
      <c r="LD25" s="980"/>
      <c r="LE25" s="968"/>
      <c r="LF25" s="968"/>
      <c r="LG25" s="355" t="s">
        <v>4</v>
      </c>
      <c r="LH25" s="356" t="s">
        <v>5</v>
      </c>
      <c r="LI25" s="968"/>
      <c r="LJ25" s="954"/>
      <c r="LK25" s="982"/>
      <c r="LL25" s="977"/>
      <c r="LM25" s="361" t="s">
        <v>4</v>
      </c>
      <c r="LN25" s="362" t="s">
        <v>5</v>
      </c>
      <c r="LO25" s="953"/>
      <c r="LP25" s="985"/>
      <c r="LQ25" s="979"/>
      <c r="LR25" s="979"/>
      <c r="LS25" s="358" t="s">
        <v>4</v>
      </c>
      <c r="LT25" s="359" t="s">
        <v>5</v>
      </c>
      <c r="LU25" s="360"/>
      <c r="LV25" s="941"/>
      <c r="LW25" s="936"/>
      <c r="LX25" s="936"/>
      <c r="LY25" s="281" t="s">
        <v>4</v>
      </c>
      <c r="LZ25" s="727" t="s">
        <v>5</v>
      </c>
      <c r="MA25" s="936"/>
      <c r="MB25" s="971"/>
      <c r="MC25" s="968"/>
      <c r="MD25" s="968"/>
      <c r="ME25" s="355" t="s">
        <v>4</v>
      </c>
      <c r="MF25" s="356" t="s">
        <v>5</v>
      </c>
      <c r="MG25" s="973"/>
      <c r="MH25" s="980"/>
      <c r="MI25" s="968"/>
      <c r="MJ25" s="968"/>
      <c r="MK25" s="355" t="s">
        <v>4</v>
      </c>
      <c r="ML25" s="356" t="s">
        <v>5</v>
      </c>
      <c r="MM25" s="968"/>
      <c r="MN25" s="954"/>
      <c r="MO25" s="982"/>
      <c r="MP25" s="977"/>
      <c r="MQ25" s="361" t="s">
        <v>4</v>
      </c>
      <c r="MR25" s="362" t="s">
        <v>5</v>
      </c>
      <c r="MS25" s="953"/>
      <c r="MT25" s="874"/>
      <c r="MU25" s="942"/>
      <c r="MV25" s="938"/>
      <c r="MW25" s="282" t="s">
        <v>4</v>
      </c>
      <c r="MX25" s="729" t="s">
        <v>5</v>
      </c>
      <c r="MY25" s="872"/>
      <c r="MZ25" s="954"/>
      <c r="NA25" s="982"/>
      <c r="NB25" s="977"/>
      <c r="NC25" s="361" t="s">
        <v>4</v>
      </c>
      <c r="ND25" s="362" t="s">
        <v>5</v>
      </c>
      <c r="NE25" s="953"/>
      <c r="NF25" s="1004"/>
      <c r="NG25" s="1009"/>
      <c r="NH25" s="1009"/>
      <c r="NI25" s="355" t="s">
        <v>4</v>
      </c>
      <c r="NJ25" s="356" t="s">
        <v>5</v>
      </c>
      <c r="NK25" s="1010"/>
      <c r="NL25" s="980"/>
      <c r="NM25" s="968"/>
      <c r="NN25" s="968"/>
      <c r="NO25" s="355" t="s">
        <v>4</v>
      </c>
      <c r="NP25" s="356" t="s">
        <v>5</v>
      </c>
      <c r="NQ25" s="968"/>
      <c r="NR25" s="941"/>
      <c r="NS25" s="915"/>
      <c r="NT25" s="915"/>
      <c r="NU25" s="138" t="s">
        <v>4</v>
      </c>
      <c r="NV25" s="723" t="s">
        <v>5</v>
      </c>
      <c r="NW25" s="915"/>
    </row>
    <row r="26" spans="1:387" ht="30" customHeight="1" x14ac:dyDescent="0.2">
      <c r="A26" s="364">
        <v>1</v>
      </c>
      <c r="B26" s="364">
        <v>111</v>
      </c>
      <c r="C26" s="365" t="s">
        <v>333</v>
      </c>
      <c r="D26" s="716">
        <f>E26+F26+I26</f>
        <v>6936904.8200000003</v>
      </c>
      <c r="E26" s="366">
        <v>4762136.83</v>
      </c>
      <c r="F26" s="366">
        <f t="shared" ref="F26:F41" si="271">G26+H26</f>
        <v>2174767.9900000002</v>
      </c>
      <c r="G26" s="366">
        <v>900161.29</v>
      </c>
      <c r="H26" s="366">
        <v>1274606.7</v>
      </c>
      <c r="I26" s="366"/>
      <c r="J26" s="367">
        <v>0</v>
      </c>
      <c r="K26" s="366"/>
      <c r="L26" s="366">
        <v>0</v>
      </c>
      <c r="M26" s="366"/>
      <c r="N26" s="366"/>
      <c r="O26" s="366"/>
      <c r="P26" s="367">
        <f t="shared" ref="P26:U41" si="272">D26+J26</f>
        <v>6936904.8200000003</v>
      </c>
      <c r="Q26" s="366">
        <f t="shared" si="272"/>
        <v>4762136.83</v>
      </c>
      <c r="R26" s="366">
        <f t="shared" si="272"/>
        <v>2174767.9900000002</v>
      </c>
      <c r="S26" s="366">
        <f t="shared" si="272"/>
        <v>900161.29</v>
      </c>
      <c r="T26" s="366">
        <f t="shared" si="272"/>
        <v>1274606.7</v>
      </c>
      <c r="U26" s="366">
        <f t="shared" si="272"/>
        <v>0</v>
      </c>
      <c r="V26" s="367"/>
      <c r="W26" s="366"/>
      <c r="X26" s="366"/>
      <c r="Y26" s="366"/>
      <c r="Z26" s="366"/>
      <c r="AA26" s="366"/>
      <c r="AB26" s="367">
        <f t="shared" ref="AB26:AG41" si="273">P26+V26</f>
        <v>6936904.8200000003</v>
      </c>
      <c r="AC26" s="366">
        <f>Q26+W26</f>
        <v>4762136.83</v>
      </c>
      <c r="AD26" s="366">
        <f t="shared" si="273"/>
        <v>2174767.9900000002</v>
      </c>
      <c r="AE26" s="366">
        <f t="shared" si="273"/>
        <v>900161.29</v>
      </c>
      <c r="AF26" s="366">
        <f t="shared" si="273"/>
        <v>1274606.7</v>
      </c>
      <c r="AG26" s="366">
        <f t="shared" si="273"/>
        <v>0</v>
      </c>
      <c r="AH26" s="367"/>
      <c r="AI26" s="366"/>
      <c r="AJ26" s="366"/>
      <c r="AK26" s="366"/>
      <c r="AL26" s="366"/>
      <c r="AM26" s="366"/>
      <c r="AN26" s="367">
        <f>AO26+AP26+AS26</f>
        <v>6936904.8200000003</v>
      </c>
      <c r="AO26" s="366">
        <f>AC26+AI26</f>
        <v>4762136.83</v>
      </c>
      <c r="AP26" s="366">
        <f>AQ26+AR26</f>
        <v>2174767.9900000002</v>
      </c>
      <c r="AQ26" s="366">
        <f>AK26+AE26</f>
        <v>900161.29</v>
      </c>
      <c r="AR26" s="366">
        <f>AL26+AF26</f>
        <v>1274606.7</v>
      </c>
      <c r="AS26" s="366"/>
      <c r="AT26" s="367"/>
      <c r="AU26" s="366"/>
      <c r="AV26" s="366"/>
      <c r="AW26" s="366"/>
      <c r="AX26" s="366"/>
      <c r="AY26" s="366"/>
      <c r="AZ26" s="367">
        <f>BA26+BB26+BE26</f>
        <v>6936904.8200000003</v>
      </c>
      <c r="BA26" s="366">
        <f>AO26+AU26</f>
        <v>4762136.83</v>
      </c>
      <c r="BB26" s="366">
        <f>BC26+BD26</f>
        <v>2174767.9900000002</v>
      </c>
      <c r="BC26" s="366">
        <f>AQ26+AW26</f>
        <v>900161.29</v>
      </c>
      <c r="BD26" s="366">
        <f>AR26+AX26</f>
        <v>1274606.7</v>
      </c>
      <c r="BE26" s="366">
        <f t="shared" ref="BE26:BE41" si="274">U26</f>
        <v>0</v>
      </c>
      <c r="BF26" s="367"/>
      <c r="BG26" s="366"/>
      <c r="BH26" s="366"/>
      <c r="BI26" s="366"/>
      <c r="BJ26" s="366"/>
      <c r="BK26" s="366"/>
      <c r="BL26" s="367">
        <f>BM26+BN26+BQ26</f>
        <v>0</v>
      </c>
      <c r="BM26" s="366"/>
      <c r="BN26" s="366"/>
      <c r="BO26" s="366"/>
      <c r="BP26" s="366"/>
      <c r="BQ26" s="366"/>
      <c r="BR26" s="367"/>
      <c r="BS26" s="366"/>
      <c r="BT26" s="366"/>
      <c r="BU26" s="366"/>
      <c r="BV26" s="366"/>
      <c r="BW26" s="366"/>
      <c r="BX26" s="367">
        <f>BY26+BZ26+CC26</f>
        <v>6936904.8200000003</v>
      </c>
      <c r="BY26" s="366">
        <f>BA26</f>
        <v>4762136.83</v>
      </c>
      <c r="BZ26" s="366">
        <f t="shared" ref="BZ26:CC41" si="275">BB26</f>
        <v>2174767.9900000002</v>
      </c>
      <c r="CA26" s="366">
        <f t="shared" si="275"/>
        <v>900161.29</v>
      </c>
      <c r="CB26" s="366">
        <f t="shared" si="275"/>
        <v>1274606.7</v>
      </c>
      <c r="CC26" s="366">
        <f t="shared" si="275"/>
        <v>0</v>
      </c>
      <c r="CD26" s="367">
        <f>CE26+CF26+CI26</f>
        <v>0</v>
      </c>
      <c r="CE26" s="366">
        <f>BG26</f>
        <v>0</v>
      </c>
      <c r="CF26" s="366">
        <f t="shared" ref="CF26:CI42" si="276">BH26</f>
        <v>0</v>
      </c>
      <c r="CG26" s="366">
        <f t="shared" si="276"/>
        <v>0</v>
      </c>
      <c r="CH26" s="366">
        <f t="shared" si="276"/>
        <v>0</v>
      </c>
      <c r="CI26" s="366">
        <f t="shared" si="276"/>
        <v>0</v>
      </c>
      <c r="CJ26" s="367">
        <f>CK26+CL26+CO26</f>
        <v>6936904.8200000003</v>
      </c>
      <c r="CK26" s="366">
        <f>BY26+CE26</f>
        <v>4762136.83</v>
      </c>
      <c r="CL26" s="366">
        <f>CM26+CN26</f>
        <v>2174767.9900000002</v>
      </c>
      <c r="CM26" s="366">
        <f>CA26+CG26</f>
        <v>900161.29</v>
      </c>
      <c r="CN26" s="366">
        <f>CB26+CH26</f>
        <v>1274606.7</v>
      </c>
      <c r="CO26" s="366">
        <f t="shared" ref="CO26:CO41" si="277">BE26</f>
        <v>0</v>
      </c>
      <c r="CP26" s="368"/>
      <c r="CQ26" s="368"/>
      <c r="CR26" s="368"/>
      <c r="CS26" s="368"/>
      <c r="CT26" s="368"/>
      <c r="CU26" s="368"/>
      <c r="CV26" s="367">
        <f>CW26+CX26+DA26</f>
        <v>6936904.8200000003</v>
      </c>
      <c r="CW26" s="369">
        <f>CK26+CQ26</f>
        <v>4762136.83</v>
      </c>
      <c r="CX26" s="369">
        <f>CY26+CZ26</f>
        <v>2174767.9900000002</v>
      </c>
      <c r="CY26" s="369">
        <f t="shared" ref="CY26:DA41" si="278">CM26+CS26</f>
        <v>900161.29</v>
      </c>
      <c r="CZ26" s="369">
        <f t="shared" si="278"/>
        <v>1274606.7</v>
      </c>
      <c r="DA26" s="369">
        <f t="shared" si="278"/>
        <v>0</v>
      </c>
      <c r="DB26" s="367">
        <f>DC26+DD26+DG26</f>
        <v>0</v>
      </c>
      <c r="DC26" s="366"/>
      <c r="DD26" s="366"/>
      <c r="DE26" s="366"/>
      <c r="DF26" s="366"/>
      <c r="DG26" s="366"/>
      <c r="DH26" s="367">
        <f>DI26+DJ26+DM26</f>
        <v>6936904.8200000003</v>
      </c>
      <c r="DI26" s="369">
        <f>DC26+CW26</f>
        <v>4762136.83</v>
      </c>
      <c r="DJ26" s="366">
        <f>DK26+DL26</f>
        <v>2174767.9900000002</v>
      </c>
      <c r="DK26" s="369">
        <f>DE26+CY26</f>
        <v>900161.29</v>
      </c>
      <c r="DL26" s="369">
        <f t="shared" ref="DL26:DM41" si="279">DF26+CZ26</f>
        <v>1274606.7</v>
      </c>
      <c r="DM26" s="369">
        <f t="shared" si="279"/>
        <v>0</v>
      </c>
      <c r="DN26" s="367">
        <f>DO26+DP26+DS26</f>
        <v>98175</v>
      </c>
      <c r="DO26" s="366">
        <v>98175</v>
      </c>
      <c r="DP26" s="366"/>
      <c r="DQ26" s="366"/>
      <c r="DR26" s="366"/>
      <c r="DS26" s="370"/>
      <c r="DT26" s="371">
        <f>DU26+DV26+DY26</f>
        <v>7035079.8200000003</v>
      </c>
      <c r="DU26" s="369">
        <f>DI26+DO26</f>
        <v>4860311.83</v>
      </c>
      <c r="DV26" s="369">
        <f>DW26+DX26</f>
        <v>2174767.9900000002</v>
      </c>
      <c r="DW26" s="369">
        <f>DQ26+DK26</f>
        <v>900161.29</v>
      </c>
      <c r="DX26" s="369">
        <f>DR26+DL26</f>
        <v>1274606.7</v>
      </c>
      <c r="DY26" s="369">
        <f t="shared" ref="DY26:DY42" si="280">DS26+DM26</f>
        <v>0</v>
      </c>
      <c r="DZ26" s="367">
        <f>EA26+EB26+EE26</f>
        <v>0</v>
      </c>
      <c r="EA26" s="366"/>
      <c r="EB26" s="366"/>
      <c r="EC26" s="366"/>
      <c r="ED26" s="366"/>
      <c r="EE26" s="370"/>
      <c r="EF26" s="367">
        <f>EG26+EH26+EK26</f>
        <v>7035079.8200000003</v>
      </c>
      <c r="EG26" s="369">
        <f>DU26+EA26</f>
        <v>4860311.83</v>
      </c>
      <c r="EH26" s="369">
        <f>EI26+EJ26</f>
        <v>2174767.9900000002</v>
      </c>
      <c r="EI26" s="369">
        <f>DW26+EC26</f>
        <v>900161.29</v>
      </c>
      <c r="EJ26" s="369">
        <f>DX26+ED26</f>
        <v>1274606.7</v>
      </c>
      <c r="EK26" s="370"/>
      <c r="EL26" s="367">
        <f>EM26+EN26+EQ26</f>
        <v>0</v>
      </c>
      <c r="EM26" s="369"/>
      <c r="EN26" s="366"/>
      <c r="EO26" s="369"/>
      <c r="EP26" s="369"/>
      <c r="EQ26" s="370"/>
      <c r="ER26" s="367">
        <f>ES26+ET26+EW26</f>
        <v>0</v>
      </c>
      <c r="ES26" s="369"/>
      <c r="ET26" s="366"/>
      <c r="EU26" s="369"/>
      <c r="EV26" s="369"/>
      <c r="EW26" s="370"/>
      <c r="EX26" s="367">
        <f>EY26+EZ26+FC26</f>
        <v>7035079.8200000003</v>
      </c>
      <c r="EY26" s="372">
        <f>EG26+EM26+ES26</f>
        <v>4860311.83</v>
      </c>
      <c r="EZ26" s="366">
        <f>FA26+FB26</f>
        <v>2174767.9900000002</v>
      </c>
      <c r="FA26" s="372">
        <f>EI26+EO26+EU26</f>
        <v>900161.29</v>
      </c>
      <c r="FB26" s="372">
        <f>EJ26+EP26+EV26</f>
        <v>1274606.7</v>
      </c>
      <c r="FC26" s="372">
        <f t="shared" ref="FC26:FC42" si="281">EK26+EQ26-EW26</f>
        <v>0</v>
      </c>
      <c r="FD26" s="367">
        <f>FE26+FF26+FI26</f>
        <v>0</v>
      </c>
      <c r="FE26" s="369"/>
      <c r="FF26" s="366">
        <f>FG26+FH26</f>
        <v>0</v>
      </c>
      <c r="FG26" s="369"/>
      <c r="FH26" s="369"/>
      <c r="FI26" s="370"/>
      <c r="FJ26" s="367">
        <f>FK26+FL26+FO26</f>
        <v>0</v>
      </c>
      <c r="FK26" s="373"/>
      <c r="FL26" s="374">
        <f>FM26+FN26</f>
        <v>0</v>
      </c>
      <c r="FM26" s="373"/>
      <c r="FN26" s="373"/>
      <c r="FO26" s="375"/>
      <c r="FP26" s="367">
        <f>FQ26+FR26+FU26</f>
        <v>7035079.8200000003</v>
      </c>
      <c r="FQ26" s="372">
        <f>EY26+FE26+FK26</f>
        <v>4860311.83</v>
      </c>
      <c r="FR26" s="372">
        <f>FS26+FT26</f>
        <v>2174767.9900000002</v>
      </c>
      <c r="FS26" s="372">
        <f>FA26+FG26+FM26</f>
        <v>900161.29</v>
      </c>
      <c r="FT26" s="372">
        <f t="shared" ref="FT26:FT41" si="282">FB26+FH26+FN26</f>
        <v>1274606.7</v>
      </c>
      <c r="FU26" s="372">
        <f t="shared" ref="FU26:FU42" si="283">FC26+FI26-FO26</f>
        <v>0</v>
      </c>
      <c r="FV26" s="367">
        <f>FW26+FX26+GA26</f>
        <v>0</v>
      </c>
      <c r="FW26" s="369"/>
      <c r="FX26" s="366">
        <f>FY26+FZ26</f>
        <v>0</v>
      </c>
      <c r="FY26" s="369"/>
      <c r="FZ26" s="369"/>
      <c r="GA26" s="370"/>
      <c r="GB26" s="367">
        <f>GC26+GD26+GG26</f>
        <v>0</v>
      </c>
      <c r="GC26" s="369"/>
      <c r="GD26" s="366">
        <f>GE26+GF26+GG26</f>
        <v>0</v>
      </c>
      <c r="GE26" s="369"/>
      <c r="GF26" s="369"/>
      <c r="GG26" s="370"/>
      <c r="GH26" s="367">
        <f>GI26+GJ26+GM26</f>
        <v>7035079.8200000003</v>
      </c>
      <c r="GI26" s="372">
        <f>FQ26+FW26+GC26</f>
        <v>4860311.83</v>
      </c>
      <c r="GJ26" s="372">
        <f>GK26+GL26</f>
        <v>2174767.9900000002</v>
      </c>
      <c r="GK26" s="372">
        <f>FS26+FY26+GE26</f>
        <v>900161.29</v>
      </c>
      <c r="GL26" s="372">
        <f>FT26+FZ26+GF26</f>
        <v>1274606.7</v>
      </c>
      <c r="GM26" s="372">
        <f t="shared" ref="GM26:GM42" si="284">FU26+GA26-GG26</f>
        <v>0</v>
      </c>
      <c r="GN26" s="367">
        <f>GO26+GP26+GS26</f>
        <v>0</v>
      </c>
      <c r="GO26" s="369"/>
      <c r="GP26" s="366">
        <f>GQ26+GR26</f>
        <v>0</v>
      </c>
      <c r="GQ26" s="369"/>
      <c r="GR26" s="369"/>
      <c r="GS26" s="370"/>
      <c r="GT26" s="367">
        <f>GU26+GV26+GY26</f>
        <v>0</v>
      </c>
      <c r="GU26" s="369"/>
      <c r="GV26" s="366">
        <f>GW26+GX26+GY26</f>
        <v>0</v>
      </c>
      <c r="GW26" s="369"/>
      <c r="GX26" s="369"/>
      <c r="GY26" s="370"/>
      <c r="GZ26" s="367">
        <f>HA26+HB26+HE26</f>
        <v>7035079.8200000003</v>
      </c>
      <c r="HA26" s="372">
        <f>GI26+GO26+GU26</f>
        <v>4860311.83</v>
      </c>
      <c r="HB26" s="372">
        <f>HC26+HD26</f>
        <v>2174767.9900000002</v>
      </c>
      <c r="HC26" s="372">
        <f t="shared" ref="HC26:HD41" si="285">GK26+GQ26+GW26</f>
        <v>900161.29</v>
      </c>
      <c r="HD26" s="372">
        <f t="shared" si="285"/>
        <v>1274606.7</v>
      </c>
      <c r="HE26" s="372"/>
      <c r="HF26" s="368"/>
      <c r="HG26" s="368"/>
      <c r="HH26" s="368"/>
      <c r="HI26" s="368"/>
      <c r="HJ26" s="368"/>
      <c r="HK26" s="368"/>
      <c r="HL26" s="368"/>
      <c r="HM26" s="368"/>
      <c r="HN26" s="368"/>
      <c r="HO26" s="368"/>
      <c r="HP26" s="368"/>
      <c r="HQ26" s="368"/>
      <c r="HR26" s="368"/>
      <c r="HS26" s="368"/>
      <c r="HT26" s="368"/>
      <c r="HU26" s="368"/>
      <c r="HV26" s="368"/>
      <c r="HW26" s="368"/>
      <c r="HX26" s="368"/>
      <c r="HY26" s="368"/>
      <c r="HZ26" s="368"/>
      <c r="IA26" s="368"/>
      <c r="IB26" s="368"/>
      <c r="IC26" s="368"/>
      <c r="ID26" s="371">
        <f>IE26+IF26+II26</f>
        <v>7035079.8200000003</v>
      </c>
      <c r="IE26" s="369">
        <f>HA26+HG26+HM26+HS26+HY26</f>
        <v>4860311.83</v>
      </c>
      <c r="IF26" s="369">
        <f>IG26+IH26</f>
        <v>2174767.9900000002</v>
      </c>
      <c r="IG26" s="369">
        <f t="shared" ref="IG26:IH41" si="286">HC26+HI26+HO26+HU26+IA26</f>
        <v>900161.29</v>
      </c>
      <c r="IH26" s="369">
        <f t="shared" si="286"/>
        <v>1274606.7</v>
      </c>
      <c r="II26" s="369">
        <f t="shared" ref="II26:II41" si="287">HE25+HK26+HQ26+HW26+IC26</f>
        <v>0</v>
      </c>
      <c r="IJ26" s="367">
        <f>IK26+IL26+IO26</f>
        <v>0</v>
      </c>
      <c r="IK26" s="369"/>
      <c r="IL26" s="366"/>
      <c r="IM26" s="369"/>
      <c r="IN26" s="369"/>
      <c r="IO26" s="370"/>
      <c r="IP26" s="367">
        <f>IQ26+IR26+IU26</f>
        <v>0</v>
      </c>
      <c r="IQ26" s="369"/>
      <c r="IR26" s="366">
        <f>IS26+IT26+IU26</f>
        <v>0</v>
      </c>
      <c r="IS26" s="369"/>
      <c r="IT26" s="369"/>
      <c r="IU26" s="370"/>
      <c r="IV26" s="367">
        <f t="shared" ref="IV26:IV35" si="288">IW26+IX26+JA26</f>
        <v>7035079.8200000003</v>
      </c>
      <c r="IW26" s="369">
        <f t="shared" ref="IW26:IW41" si="289">IE26+IK26+IQ26</f>
        <v>4860311.83</v>
      </c>
      <c r="IX26" s="369">
        <f t="shared" ref="IX26:IX42" si="290">IY26+IZ26</f>
        <v>2174767.9900000002</v>
      </c>
      <c r="IY26" s="369">
        <f t="shared" ref="IY26:JA41" si="291">IG26+IM26+IS26</f>
        <v>900161.29</v>
      </c>
      <c r="IZ26" s="369">
        <f t="shared" si="291"/>
        <v>1274606.7</v>
      </c>
      <c r="JA26" s="369">
        <f t="shared" si="291"/>
        <v>0</v>
      </c>
      <c r="JB26" s="376">
        <f>JC26+JD26+JG26</f>
        <v>0</v>
      </c>
      <c r="JC26" s="369"/>
      <c r="JD26" s="366"/>
      <c r="JE26" s="369"/>
      <c r="JF26" s="369"/>
      <c r="JG26" s="377"/>
      <c r="JH26" s="378">
        <f>JI26+JJ26+JM26</f>
        <v>0</v>
      </c>
      <c r="JI26" s="369"/>
      <c r="JJ26" s="366">
        <f>JK26+JL26+JM26</f>
        <v>0</v>
      </c>
      <c r="JK26" s="369"/>
      <c r="JL26" s="369"/>
      <c r="JM26" s="370"/>
      <c r="JN26" s="367">
        <f>JO26+JP26+JS26</f>
        <v>7035079.8200000003</v>
      </c>
      <c r="JO26" s="369">
        <f t="shared" ref="JO26:JO42" si="292">IW26+JC26+JI26</f>
        <v>4860311.83</v>
      </c>
      <c r="JP26" s="369">
        <f t="shared" ref="JP26:JP42" si="293">JQ26+JR26</f>
        <v>2174767.9900000002</v>
      </c>
      <c r="JQ26" s="369">
        <f t="shared" ref="JQ26:JS41" si="294">IY26+JE26+JK26</f>
        <v>900161.29</v>
      </c>
      <c r="JR26" s="369">
        <f t="shared" si="294"/>
        <v>1274606.7</v>
      </c>
      <c r="JS26" s="369">
        <f t="shared" si="294"/>
        <v>0</v>
      </c>
      <c r="JT26" s="368"/>
      <c r="JU26" s="368"/>
      <c r="JV26" s="368"/>
      <c r="JW26" s="368"/>
      <c r="JX26" s="368"/>
      <c r="JY26" s="368"/>
      <c r="JZ26" s="367">
        <f>KA26+KB26+KE26</f>
        <v>7035079.8200000003</v>
      </c>
      <c r="KA26" s="369">
        <f>JO26+JU26</f>
        <v>4860311.83</v>
      </c>
      <c r="KB26" s="369">
        <f>KC26+KD26</f>
        <v>2174767.9900000002</v>
      </c>
      <c r="KC26" s="369">
        <f>JQ26+JW26</f>
        <v>900161.29</v>
      </c>
      <c r="KD26" s="369">
        <f t="shared" ref="KD26:KE41" si="295">JR26+JX26</f>
        <v>1274606.7</v>
      </c>
      <c r="KE26" s="369">
        <f t="shared" si="295"/>
        <v>0</v>
      </c>
      <c r="KF26" s="376">
        <f>KG26+KH26+KK26</f>
        <v>0</v>
      </c>
      <c r="KG26" s="369"/>
      <c r="KH26" s="366"/>
      <c r="KI26" s="369"/>
      <c r="KJ26" s="369"/>
      <c r="KK26" s="377"/>
      <c r="KL26" s="379">
        <f>KM26+KN26+KQ26</f>
        <v>147500</v>
      </c>
      <c r="KM26" s="369">
        <v>147500</v>
      </c>
      <c r="KN26" s="366">
        <f>KO26+KP26+KQ26</f>
        <v>0</v>
      </c>
      <c r="KO26" s="369"/>
      <c r="KP26" s="369"/>
      <c r="KQ26" s="366"/>
      <c r="KR26" s="367">
        <f>KS26+KT26+KW26</f>
        <v>7182579.8200000003</v>
      </c>
      <c r="KS26" s="380">
        <f>KA26+KG26+KM26</f>
        <v>5007811.83</v>
      </c>
      <c r="KT26" s="380">
        <f t="shared" si="120"/>
        <v>2174767.9900000002</v>
      </c>
      <c r="KU26" s="380">
        <f t="shared" si="121"/>
        <v>900161.29</v>
      </c>
      <c r="KV26" s="380">
        <f t="shared" si="121"/>
        <v>1274606.7</v>
      </c>
      <c r="KW26" s="372">
        <f t="shared" si="121"/>
        <v>0</v>
      </c>
      <c r="KX26" s="376">
        <f>KY26+KZ26+LC26</f>
        <v>0</v>
      </c>
      <c r="KY26" s="369"/>
      <c r="KZ26" s="366"/>
      <c r="LA26" s="369"/>
      <c r="LB26" s="369"/>
      <c r="LC26" s="377"/>
      <c r="LD26" s="379">
        <f>LE26+LF26+LI26</f>
        <v>0</v>
      </c>
      <c r="LE26" s="369"/>
      <c r="LF26" s="366">
        <f>LG26+LH26+LI26</f>
        <v>0</v>
      </c>
      <c r="LG26" s="369"/>
      <c r="LH26" s="369"/>
      <c r="LI26" s="366"/>
      <c r="LJ26" s="372">
        <f>LK26+LL26+LO26</f>
        <v>7182579.8200000003</v>
      </c>
      <c r="LK26" s="284">
        <f t="shared" ref="LK26:LK41" si="296">KS26+KY26+LE26</f>
        <v>5007811.83</v>
      </c>
      <c r="LL26" s="380">
        <f t="shared" ref="LL26:LL42" si="297">LM26+LN26</f>
        <v>2174767.9900000002</v>
      </c>
      <c r="LM26" s="380">
        <f t="shared" ref="LM26:LO41" si="298">KU26+LA26+LG26</f>
        <v>900161.29</v>
      </c>
      <c r="LN26" s="380">
        <f t="shared" si="298"/>
        <v>1274606.7</v>
      </c>
      <c r="LO26" s="372">
        <f t="shared" si="298"/>
        <v>0</v>
      </c>
      <c r="LP26" s="368"/>
      <c r="LQ26" s="368"/>
      <c r="LR26" s="368"/>
      <c r="LS26" s="368"/>
      <c r="LT26" s="368"/>
      <c r="LU26" s="368"/>
      <c r="LV26" s="285">
        <f t="shared" ref="LV26:LV41" si="299">LW26+LX26</f>
        <v>7182579.8200000003</v>
      </c>
      <c r="LW26" s="285">
        <f t="shared" ref="LW26:LW41" si="300">LK26+LQ26</f>
        <v>5007811.83</v>
      </c>
      <c r="LX26" s="285">
        <f t="shared" ref="LX26:LX41" si="301">LY26+LZ26</f>
        <v>2174767.9900000002</v>
      </c>
      <c r="LY26" s="285">
        <f t="shared" ref="LY26:MA41" si="302">LM26+LS26</f>
        <v>900161.29</v>
      </c>
      <c r="LZ26" s="285">
        <f t="shared" si="302"/>
        <v>1274606.7</v>
      </c>
      <c r="MA26" s="285">
        <f t="shared" si="302"/>
        <v>0</v>
      </c>
      <c r="MB26" s="376">
        <f>MC26+MD26+MG26</f>
        <v>0</v>
      </c>
      <c r="MC26" s="369"/>
      <c r="MD26" s="366"/>
      <c r="ME26" s="369"/>
      <c r="MF26" s="369"/>
      <c r="MG26" s="377"/>
      <c r="MH26" s="379">
        <f>MI26+MJ26+MM26</f>
        <v>0</v>
      </c>
      <c r="MI26" s="369"/>
      <c r="MJ26" s="366">
        <f>MK26+ML26+MM26</f>
        <v>0</v>
      </c>
      <c r="MK26" s="369"/>
      <c r="ML26" s="369"/>
      <c r="MM26" s="366"/>
      <c r="MN26" s="155">
        <f t="shared" ref="MN26:MN41" si="303">MO26+MP26</f>
        <v>7182579.8200000003</v>
      </c>
      <c r="MO26" s="284">
        <f t="shared" ref="MO26:MO41" si="304">LW26+MC26+MI26</f>
        <v>5007811.83</v>
      </c>
      <c r="MP26" s="284">
        <f t="shared" ref="MP26:MP41" si="305">MQ26+MR26</f>
        <v>2174767.9900000002</v>
      </c>
      <c r="MQ26" s="284">
        <f t="shared" ref="MQ26:MS41" si="306">LY26+ME26+MK26</f>
        <v>900161.29</v>
      </c>
      <c r="MR26" s="284">
        <f>LZ26+MF26+ML26</f>
        <v>1274606.7</v>
      </c>
      <c r="MS26" s="155">
        <f t="shared" ref="MS26:MS27" si="307">LU26+MG26+MM26</f>
        <v>0</v>
      </c>
      <c r="MT26" s="155">
        <f t="shared" ref="MT26:MT41" si="308">MU26+MV26</f>
        <v>286130</v>
      </c>
      <c r="MU26" s="738">
        <f>24543+261587</f>
        <v>286130</v>
      </c>
      <c r="MV26" s="284">
        <f t="shared" ref="MV26:MV41" si="309">MW26+MX26</f>
        <v>0</v>
      </c>
      <c r="MW26" s="679"/>
      <c r="MX26" s="679"/>
      <c r="MY26" s="679"/>
      <c r="MZ26" s="155">
        <f>NA26+NB26+NE26</f>
        <v>7468709.8200000003</v>
      </c>
      <c r="NA26" s="284">
        <f t="shared" ref="NA26" si="310">MO26+MU26</f>
        <v>5293941.83</v>
      </c>
      <c r="NB26" s="284">
        <f t="shared" ref="NB26" si="311">NC26+ND26</f>
        <v>2174767.9900000002</v>
      </c>
      <c r="NC26" s="284">
        <f t="shared" ref="NC26" si="312">MQ26+MW26</f>
        <v>900161.29</v>
      </c>
      <c r="ND26" s="284">
        <f t="shared" ref="ND26:NE26" si="313">MR26+MX26</f>
        <v>1274606.7</v>
      </c>
      <c r="NE26" s="284">
        <f t="shared" si="313"/>
        <v>0</v>
      </c>
      <c r="NF26" s="376">
        <f>NG26+NH26+NK26</f>
        <v>0</v>
      </c>
      <c r="NG26" s="369"/>
      <c r="NH26" s="366"/>
      <c r="NI26" s="369"/>
      <c r="NJ26" s="369"/>
      <c r="NK26" s="377"/>
      <c r="NL26" s="379">
        <f>NM26+NN26+NQ26</f>
        <v>0</v>
      </c>
      <c r="NM26" s="369"/>
      <c r="NN26" s="366">
        <f>NO26+NP26+NQ26</f>
        <v>0</v>
      </c>
      <c r="NO26" s="369"/>
      <c r="NP26" s="369"/>
      <c r="NQ26" s="366"/>
      <c r="NR26" s="285">
        <f>NS26+NT26</f>
        <v>7468709.8200000003</v>
      </c>
      <c r="NS26" s="285">
        <f t="shared" ref="NS26" si="314">NA26+NG26+NM26</f>
        <v>5293941.83</v>
      </c>
      <c r="NT26" s="285">
        <f>NU26+NV26</f>
        <v>2174767.9900000002</v>
      </c>
      <c r="NU26" s="285">
        <f t="shared" ref="NU26" si="315">NC26+NI26+NO26</f>
        <v>900161.29</v>
      </c>
      <c r="NV26" s="285">
        <f t="shared" ref="NV26" si="316">ND26+NJ26+NP26</f>
        <v>1274606.7</v>
      </c>
      <c r="NW26" s="285">
        <f t="shared" ref="NW26" si="317">NE26+NK26+NQ26</f>
        <v>0</v>
      </c>
    </row>
    <row r="27" spans="1:387" ht="29.25" customHeight="1" x14ac:dyDescent="0.2">
      <c r="A27" s="731">
        <v>2</v>
      </c>
      <c r="B27" s="731">
        <v>161</v>
      </c>
      <c r="C27" s="166" t="s">
        <v>334</v>
      </c>
      <c r="D27" s="715">
        <f t="shared" ref="D27:D41" si="318">E27+F27+I27</f>
        <v>48876</v>
      </c>
      <c r="E27" s="198">
        <v>3967</v>
      </c>
      <c r="F27" s="198">
        <f t="shared" si="271"/>
        <v>44909</v>
      </c>
      <c r="G27" s="198">
        <v>44909</v>
      </c>
      <c r="H27" s="198"/>
      <c r="I27" s="198"/>
      <c r="J27" s="143">
        <v>0</v>
      </c>
      <c r="K27" s="198"/>
      <c r="L27" s="198">
        <v>0</v>
      </c>
      <c r="M27" s="198"/>
      <c r="N27" s="198"/>
      <c r="O27" s="198"/>
      <c r="P27" s="143">
        <f t="shared" si="272"/>
        <v>48876</v>
      </c>
      <c r="Q27" s="198">
        <f t="shared" si="272"/>
        <v>3967</v>
      </c>
      <c r="R27" s="198">
        <f t="shared" si="272"/>
        <v>44909</v>
      </c>
      <c r="S27" s="198">
        <f t="shared" si="272"/>
        <v>44909</v>
      </c>
      <c r="T27" s="198">
        <f t="shared" si="272"/>
        <v>0</v>
      </c>
      <c r="U27" s="198">
        <f t="shared" si="272"/>
        <v>0</v>
      </c>
      <c r="V27" s="143"/>
      <c r="W27" s="198"/>
      <c r="X27" s="198"/>
      <c r="Y27" s="198"/>
      <c r="Z27" s="198"/>
      <c r="AA27" s="198"/>
      <c r="AB27" s="143">
        <f t="shared" si="273"/>
        <v>48876</v>
      </c>
      <c r="AC27" s="198">
        <f t="shared" si="273"/>
        <v>3967</v>
      </c>
      <c r="AD27" s="198">
        <f t="shared" si="273"/>
        <v>44909</v>
      </c>
      <c r="AE27" s="198">
        <f t="shared" si="273"/>
        <v>44909</v>
      </c>
      <c r="AF27" s="198">
        <f t="shared" si="273"/>
        <v>0</v>
      </c>
      <c r="AG27" s="198">
        <f t="shared" si="273"/>
        <v>0</v>
      </c>
      <c r="AH27" s="143"/>
      <c r="AI27" s="198"/>
      <c r="AJ27" s="198"/>
      <c r="AK27" s="198"/>
      <c r="AL27" s="198"/>
      <c r="AM27" s="198"/>
      <c r="AN27" s="143">
        <f t="shared" ref="AN27:AN41" si="319">AO27+AP27+AS27</f>
        <v>48876</v>
      </c>
      <c r="AO27" s="198">
        <f t="shared" ref="AO27:AO41" si="320">AC27+AI27</f>
        <v>3967</v>
      </c>
      <c r="AP27" s="198">
        <f t="shared" ref="AP27:AP41" si="321">AQ27+AR27</f>
        <v>44909</v>
      </c>
      <c r="AQ27" s="198">
        <f t="shared" ref="AQ27:AR41" si="322">AK27+AE27</f>
        <v>44909</v>
      </c>
      <c r="AR27" s="198">
        <f t="shared" si="322"/>
        <v>0</v>
      </c>
      <c r="AS27" s="198"/>
      <c r="AT27" s="143"/>
      <c r="AU27" s="198"/>
      <c r="AV27" s="198"/>
      <c r="AW27" s="198"/>
      <c r="AX27" s="198"/>
      <c r="AY27" s="198"/>
      <c r="AZ27" s="143">
        <f t="shared" ref="AZ27:AZ42" si="323">BA27+BB27+BE27</f>
        <v>48876</v>
      </c>
      <c r="BA27" s="198">
        <f t="shared" ref="BA27:BA40" si="324">AO27+AU27</f>
        <v>3967</v>
      </c>
      <c r="BB27" s="198">
        <f t="shared" ref="BB27:BB41" si="325">BC27+BD27</f>
        <v>44909</v>
      </c>
      <c r="BC27" s="198">
        <f t="shared" ref="BC27:BD41" si="326">AQ27+AW27</f>
        <v>44909</v>
      </c>
      <c r="BD27" s="198">
        <f t="shared" si="326"/>
        <v>0</v>
      </c>
      <c r="BE27" s="198">
        <f t="shared" si="274"/>
        <v>0</v>
      </c>
      <c r="BF27" s="143"/>
      <c r="BG27" s="198"/>
      <c r="BH27" s="198"/>
      <c r="BI27" s="198"/>
      <c r="BJ27" s="198"/>
      <c r="BK27" s="198"/>
      <c r="BL27" s="143">
        <f t="shared" ref="BL27:BL34" si="327">BM27+BN27+BQ27</f>
        <v>0</v>
      </c>
      <c r="BM27" s="198"/>
      <c r="BN27" s="198"/>
      <c r="BO27" s="198"/>
      <c r="BP27" s="198"/>
      <c r="BQ27" s="198"/>
      <c r="BR27" s="143"/>
      <c r="BS27" s="198"/>
      <c r="BT27" s="198"/>
      <c r="BU27" s="198"/>
      <c r="BV27" s="198"/>
      <c r="BW27" s="198"/>
      <c r="BX27" s="143">
        <f t="shared" ref="BX27:BX34" si="328">BY27+BZ27+CC27</f>
        <v>48876</v>
      </c>
      <c r="BY27" s="198">
        <f t="shared" ref="BY27:BY41" si="329">BA27</f>
        <v>3967</v>
      </c>
      <c r="BZ27" s="198">
        <f t="shared" si="275"/>
        <v>44909</v>
      </c>
      <c r="CA27" s="198">
        <f t="shared" si="275"/>
        <v>44909</v>
      </c>
      <c r="CB27" s="198">
        <f t="shared" si="275"/>
        <v>0</v>
      </c>
      <c r="CC27" s="198">
        <f t="shared" si="275"/>
        <v>0</v>
      </c>
      <c r="CD27" s="143">
        <f t="shared" ref="CD27:CD34" si="330">CE27+CF27+CI27</f>
        <v>0</v>
      </c>
      <c r="CE27" s="198">
        <f t="shared" ref="CE27:CE41" si="331">BG27</f>
        <v>0</v>
      </c>
      <c r="CF27" s="198">
        <f t="shared" si="276"/>
        <v>0</v>
      </c>
      <c r="CG27" s="198">
        <f t="shared" si="276"/>
        <v>0</v>
      </c>
      <c r="CH27" s="198">
        <f t="shared" si="276"/>
        <v>0</v>
      </c>
      <c r="CI27" s="198">
        <f t="shared" si="276"/>
        <v>0</v>
      </c>
      <c r="CJ27" s="143">
        <f t="shared" ref="CJ27:CJ42" si="332">CK27+CL27+CO27</f>
        <v>48876</v>
      </c>
      <c r="CK27" s="198">
        <f t="shared" ref="CK27:CK40" si="333">BY27+CE27</f>
        <v>3967</v>
      </c>
      <c r="CL27" s="198">
        <f t="shared" ref="CL27:CL41" si="334">CM27+CN27</f>
        <v>44909</v>
      </c>
      <c r="CM27" s="198">
        <f t="shared" ref="CM27:CN41" si="335">CA27+CG27</f>
        <v>44909</v>
      </c>
      <c r="CN27" s="198">
        <f t="shared" si="335"/>
        <v>0</v>
      </c>
      <c r="CO27" s="198">
        <f t="shared" si="277"/>
        <v>0</v>
      </c>
      <c r="CP27" s="187"/>
      <c r="CQ27" s="187"/>
      <c r="CR27" s="187"/>
      <c r="CS27" s="187"/>
      <c r="CT27" s="187"/>
      <c r="CU27" s="187"/>
      <c r="CV27" s="143">
        <f t="shared" ref="CV27:CV29" si="336">CW27+CX27+DA27</f>
        <v>48876</v>
      </c>
      <c r="CW27" s="144">
        <f t="shared" ref="CW27:CW42" si="337">CK27+CQ27</f>
        <v>3967</v>
      </c>
      <c r="CX27" s="144">
        <f t="shared" ref="CX27:CX42" si="338">CY27+CZ27</f>
        <v>44909</v>
      </c>
      <c r="CY27" s="144">
        <f t="shared" si="278"/>
        <v>44909</v>
      </c>
      <c r="CZ27" s="144">
        <f t="shared" si="278"/>
        <v>0</v>
      </c>
      <c r="DA27" s="144">
        <f t="shared" si="278"/>
        <v>0</v>
      </c>
      <c r="DB27" s="143">
        <f t="shared" ref="DB27:DB34" si="339">DC27+DD27+DG27</f>
        <v>0</v>
      </c>
      <c r="DC27" s="198"/>
      <c r="DD27" s="198"/>
      <c r="DE27" s="198"/>
      <c r="DF27" s="198"/>
      <c r="DG27" s="198"/>
      <c r="DH27" s="143">
        <f t="shared" ref="DH27:DH31" si="340">DI27+DJ27+DM27</f>
        <v>48876</v>
      </c>
      <c r="DI27" s="144">
        <f t="shared" ref="DI27:DI40" si="341">DC27+CW27</f>
        <v>3967</v>
      </c>
      <c r="DJ27" s="198">
        <f t="shared" ref="DJ27:DJ42" si="342">DK27+DL27</f>
        <v>44909</v>
      </c>
      <c r="DK27" s="144">
        <f t="shared" ref="DK27:DM42" si="343">DE27+CY27</f>
        <v>44909</v>
      </c>
      <c r="DL27" s="144">
        <f t="shared" si="279"/>
        <v>0</v>
      </c>
      <c r="DM27" s="144">
        <f t="shared" si="279"/>
        <v>0</v>
      </c>
      <c r="DN27" s="143">
        <f t="shared" ref="DN27:DN34" si="344">DO27+DP27+DS27</f>
        <v>0</v>
      </c>
      <c r="DO27" s="198"/>
      <c r="DP27" s="198"/>
      <c r="DQ27" s="198"/>
      <c r="DR27" s="198"/>
      <c r="DS27" s="199"/>
      <c r="DT27" s="163">
        <f t="shared" ref="DT27:DT42" si="345">DU27+DV27+DY27</f>
        <v>48876</v>
      </c>
      <c r="DU27" s="144">
        <f t="shared" ref="DU27:DU40" si="346">DI27+DO27</f>
        <v>3967</v>
      </c>
      <c r="DV27" s="144">
        <f t="shared" ref="DV27:DV42" si="347">DW27+DX27</f>
        <v>44909</v>
      </c>
      <c r="DW27" s="144">
        <f t="shared" ref="DW27:DX42" si="348">DQ27+DK27</f>
        <v>44909</v>
      </c>
      <c r="DX27" s="144">
        <f t="shared" si="348"/>
        <v>0</v>
      </c>
      <c r="DY27" s="144">
        <f t="shared" si="280"/>
        <v>0</v>
      </c>
      <c r="DZ27" s="143">
        <f t="shared" ref="DZ27:DZ34" si="349">EA27+EB27+EE27</f>
        <v>0</v>
      </c>
      <c r="EA27" s="198"/>
      <c r="EB27" s="198"/>
      <c r="EC27" s="198"/>
      <c r="ED27" s="198"/>
      <c r="EE27" s="199"/>
      <c r="EF27" s="143">
        <f t="shared" ref="EF27:EF42" si="350">EG27+EH27+EK27</f>
        <v>48876</v>
      </c>
      <c r="EG27" s="144">
        <f t="shared" ref="EG27:EG40" si="351">DU27+EA27</f>
        <v>3967</v>
      </c>
      <c r="EH27" s="144">
        <f t="shared" ref="EH27:EH41" si="352">EI27+EJ27</f>
        <v>44909</v>
      </c>
      <c r="EI27" s="144">
        <f t="shared" ref="EI27:EJ41" si="353">DW27+EC27</f>
        <v>44909</v>
      </c>
      <c r="EJ27" s="144">
        <f t="shared" si="353"/>
        <v>0</v>
      </c>
      <c r="EK27" s="199"/>
      <c r="EL27" s="143">
        <f t="shared" ref="EL27:EL30" si="354">EM27+EN27+EQ27</f>
        <v>0</v>
      </c>
      <c r="EM27" s="144"/>
      <c r="EN27" s="198"/>
      <c r="EO27" s="144"/>
      <c r="EP27" s="144"/>
      <c r="EQ27" s="199"/>
      <c r="ER27" s="143">
        <f t="shared" ref="ER27:ER30" si="355">ES27+ET27+EW27</f>
        <v>0</v>
      </c>
      <c r="ES27" s="144"/>
      <c r="ET27" s="198"/>
      <c r="EU27" s="144"/>
      <c r="EV27" s="144"/>
      <c r="EW27" s="199"/>
      <c r="EX27" s="143">
        <f t="shared" ref="EX27:EX42" si="356">EY27+EZ27+FC27</f>
        <v>48876</v>
      </c>
      <c r="EY27" s="155">
        <f t="shared" ref="EY27:EY40" si="357">EG27+EM27+ES27</f>
        <v>3967</v>
      </c>
      <c r="EZ27" s="198">
        <f t="shared" ref="EZ27:EZ37" si="358">FA27+FB27</f>
        <v>44909</v>
      </c>
      <c r="FA27" s="155">
        <f t="shared" ref="FA27:FB41" si="359">EI27+EO27+EU27</f>
        <v>44909</v>
      </c>
      <c r="FB27" s="155">
        <f t="shared" si="359"/>
        <v>0</v>
      </c>
      <c r="FC27" s="155">
        <f t="shared" si="281"/>
        <v>0</v>
      </c>
      <c r="FD27" s="143">
        <f t="shared" ref="FD27:FD30" si="360">FE27+FF27+FI27</f>
        <v>0</v>
      </c>
      <c r="FE27" s="144"/>
      <c r="FF27" s="198">
        <f t="shared" ref="FF27:FF41" si="361">FG27+FH27</f>
        <v>0</v>
      </c>
      <c r="FG27" s="144"/>
      <c r="FH27" s="144"/>
      <c r="FI27" s="199"/>
      <c r="FJ27" s="143">
        <f t="shared" ref="FJ27:FJ29" si="362">FK27+FL27+FO27</f>
        <v>0</v>
      </c>
      <c r="FK27" s="156"/>
      <c r="FL27" s="200">
        <f t="shared" ref="FL27:FL41" si="363">FM27+FN27</f>
        <v>0</v>
      </c>
      <c r="FM27" s="156"/>
      <c r="FN27" s="156"/>
      <c r="FO27" s="201"/>
      <c r="FP27" s="143">
        <f t="shared" ref="FP27:FP42" si="364">FQ27+FR27+FU27</f>
        <v>48876</v>
      </c>
      <c r="FQ27" s="155">
        <f t="shared" ref="FQ27:FQ29" si="365">EY27+FE27+FK27</f>
        <v>3967</v>
      </c>
      <c r="FR27" s="155">
        <f t="shared" ref="FR27:FR42" si="366">FS27+FT27</f>
        <v>44909</v>
      </c>
      <c r="FS27" s="155">
        <f t="shared" ref="FS27:FS42" si="367">FA27+FG27+FM27</f>
        <v>44909</v>
      </c>
      <c r="FT27" s="155">
        <f t="shared" si="282"/>
        <v>0</v>
      </c>
      <c r="FU27" s="155">
        <f t="shared" si="283"/>
        <v>0</v>
      </c>
      <c r="FV27" s="143">
        <f t="shared" ref="FV27:FV30" si="368">FW27+FX27+GA27</f>
        <v>0</v>
      </c>
      <c r="FW27" s="144"/>
      <c r="FX27" s="198">
        <f t="shared" ref="FX27:FX41" si="369">FY27+FZ27</f>
        <v>0</v>
      </c>
      <c r="FY27" s="144"/>
      <c r="FZ27" s="144"/>
      <c r="GA27" s="199"/>
      <c r="GB27" s="143">
        <f t="shared" ref="GB27:GB42" si="370">GC27+GD27+GG27</f>
        <v>0</v>
      </c>
      <c r="GC27" s="144"/>
      <c r="GD27" s="198">
        <f t="shared" ref="GD27:GD42" si="371">GE27+GF27+GG27</f>
        <v>0</v>
      </c>
      <c r="GE27" s="144"/>
      <c r="GF27" s="144"/>
      <c r="GG27" s="199"/>
      <c r="GH27" s="143">
        <f t="shared" ref="GH27:GH30" si="372">GI27+GJ27+GM27</f>
        <v>48876</v>
      </c>
      <c r="GI27" s="155">
        <f t="shared" ref="GI27:GI42" si="373">FQ27+FW27+GC27</f>
        <v>3967</v>
      </c>
      <c r="GJ27" s="155">
        <f t="shared" ref="GJ27:GJ42" si="374">GK27+GL27</f>
        <v>44909</v>
      </c>
      <c r="GK27" s="155">
        <f t="shared" ref="GK27:GL42" si="375">FS27+FY27+GE27</f>
        <v>44909</v>
      </c>
      <c r="GL27" s="155">
        <f t="shared" si="375"/>
        <v>0</v>
      </c>
      <c r="GM27" s="155">
        <f t="shared" si="284"/>
        <v>0</v>
      </c>
      <c r="GN27" s="143">
        <f t="shared" ref="GN27:GN30" si="376">GO27+GP27+GS27</f>
        <v>0</v>
      </c>
      <c r="GO27" s="144"/>
      <c r="GP27" s="198">
        <f t="shared" ref="GP27:GP41" si="377">GQ27+GR27</f>
        <v>0</v>
      </c>
      <c r="GQ27" s="144"/>
      <c r="GR27" s="144"/>
      <c r="GS27" s="199"/>
      <c r="GT27" s="143">
        <f t="shared" ref="GT27:GT42" si="378">GU27+GV27+GY27</f>
        <v>0</v>
      </c>
      <c r="GU27" s="144"/>
      <c r="GV27" s="198">
        <f t="shared" ref="GV27:GV42" si="379">GW27+GX27+GY27</f>
        <v>0</v>
      </c>
      <c r="GW27" s="144"/>
      <c r="GX27" s="144"/>
      <c r="GY27" s="199"/>
      <c r="GZ27" s="143">
        <f t="shared" ref="GZ27:GZ42" si="380">HA27+HB27+HE27</f>
        <v>48876</v>
      </c>
      <c r="HA27" s="155">
        <f t="shared" ref="HA27:HA42" si="381">GI27+GO27+GU27</f>
        <v>3967</v>
      </c>
      <c r="HB27" s="155">
        <f t="shared" ref="HB27:HB42" si="382">HC27+HD27</f>
        <v>44909</v>
      </c>
      <c r="HC27" s="155">
        <f t="shared" si="285"/>
        <v>44909</v>
      </c>
      <c r="HD27" s="155">
        <f t="shared" si="285"/>
        <v>0</v>
      </c>
      <c r="HE27" s="155"/>
      <c r="HF27" s="187"/>
      <c r="HG27" s="187"/>
      <c r="HH27" s="187"/>
      <c r="HI27" s="187"/>
      <c r="HJ27" s="187"/>
      <c r="HK27" s="187"/>
      <c r="HL27" s="187"/>
      <c r="HM27" s="187"/>
      <c r="HN27" s="187"/>
      <c r="HO27" s="187"/>
      <c r="HP27" s="187"/>
      <c r="HQ27" s="187"/>
      <c r="HR27" s="187"/>
      <c r="HS27" s="187"/>
      <c r="HT27" s="187"/>
      <c r="HU27" s="187"/>
      <c r="HV27" s="187"/>
      <c r="HW27" s="187"/>
      <c r="HX27" s="187"/>
      <c r="HY27" s="187"/>
      <c r="HZ27" s="187"/>
      <c r="IA27" s="187"/>
      <c r="IB27" s="187"/>
      <c r="IC27" s="187"/>
      <c r="ID27" s="163">
        <f t="shared" ref="ID27:ID42" si="383">IE27+IF27+II27</f>
        <v>48876</v>
      </c>
      <c r="IE27" s="144">
        <f t="shared" ref="IE27:IE41" si="384">HA27+HG27+HM27+HS27+HY27</f>
        <v>3967</v>
      </c>
      <c r="IF27" s="144">
        <f t="shared" ref="IF27:IF42" si="385">IG27+IH27</f>
        <v>44909</v>
      </c>
      <c r="IG27" s="144">
        <f t="shared" si="286"/>
        <v>44909</v>
      </c>
      <c r="IH27" s="144">
        <f t="shared" si="286"/>
        <v>0</v>
      </c>
      <c r="II27" s="144">
        <f t="shared" si="287"/>
        <v>0</v>
      </c>
      <c r="IJ27" s="143">
        <f t="shared" ref="IJ27:IJ42" si="386">IK27+IL27+IO27</f>
        <v>0</v>
      </c>
      <c r="IK27" s="144"/>
      <c r="IL27" s="198"/>
      <c r="IM27" s="144"/>
      <c r="IN27" s="144"/>
      <c r="IO27" s="199"/>
      <c r="IP27" s="143">
        <f t="shared" ref="IP27:IP42" si="387">IQ27+IR27+IU27</f>
        <v>0</v>
      </c>
      <c r="IQ27" s="273"/>
      <c r="IR27" s="198">
        <f t="shared" ref="IR27:IR41" si="388">IS27+IT27+IU27</f>
        <v>0</v>
      </c>
      <c r="IS27" s="144"/>
      <c r="IT27" s="144"/>
      <c r="IU27" s="199"/>
      <c r="IV27" s="143">
        <f t="shared" si="288"/>
        <v>48876</v>
      </c>
      <c r="IW27" s="144">
        <f t="shared" si="289"/>
        <v>3967</v>
      </c>
      <c r="IX27" s="144">
        <f t="shared" si="290"/>
        <v>44909</v>
      </c>
      <c r="IY27" s="144">
        <f t="shared" si="291"/>
        <v>44909</v>
      </c>
      <c r="IZ27" s="144">
        <f t="shared" si="291"/>
        <v>0</v>
      </c>
      <c r="JA27" s="144">
        <f t="shared" si="291"/>
        <v>0</v>
      </c>
      <c r="JB27" s="254">
        <f t="shared" ref="JB27:JB30" si="389">JC27+JD27+JG27</f>
        <v>0</v>
      </c>
      <c r="JC27" s="144"/>
      <c r="JD27" s="198"/>
      <c r="JE27" s="144"/>
      <c r="JF27" s="144"/>
      <c r="JG27" s="259"/>
      <c r="JH27" s="252">
        <f t="shared" ref="JH27:JH42" si="390">JI27+JJ27+JM27</f>
        <v>0</v>
      </c>
      <c r="JI27" s="273"/>
      <c r="JJ27" s="198">
        <f t="shared" ref="JJ27:JJ41" si="391">JK27+JL27+JM27</f>
        <v>0</v>
      </c>
      <c r="JK27" s="144"/>
      <c r="JL27" s="144"/>
      <c r="JM27" s="199"/>
      <c r="JN27" s="143">
        <f t="shared" ref="JN27:JN34" si="392">JO27+JP27+JS27</f>
        <v>48876</v>
      </c>
      <c r="JO27" s="144">
        <f t="shared" si="292"/>
        <v>3967</v>
      </c>
      <c r="JP27" s="144">
        <f t="shared" si="293"/>
        <v>44909</v>
      </c>
      <c r="JQ27" s="144">
        <f t="shared" si="294"/>
        <v>44909</v>
      </c>
      <c r="JR27" s="144">
        <f t="shared" si="294"/>
        <v>0</v>
      </c>
      <c r="JS27" s="144">
        <f t="shared" si="294"/>
        <v>0</v>
      </c>
      <c r="JT27" s="187"/>
      <c r="JU27" s="187"/>
      <c r="JV27" s="187"/>
      <c r="JW27" s="187"/>
      <c r="JX27" s="187"/>
      <c r="JY27" s="187"/>
      <c r="JZ27" s="143">
        <f t="shared" ref="JZ27:JZ42" si="393">KA27+KB27+KE27</f>
        <v>48876</v>
      </c>
      <c r="KA27" s="144">
        <f t="shared" ref="KA27:KA41" si="394">JO27+JU27</f>
        <v>3967</v>
      </c>
      <c r="KB27" s="144">
        <f t="shared" ref="KB27:KB41" si="395">KC27+KD27</f>
        <v>44909</v>
      </c>
      <c r="KC27" s="144">
        <f t="shared" ref="KC27:KC41" si="396">JQ27+JW27</f>
        <v>44909</v>
      </c>
      <c r="KD27" s="144">
        <f t="shared" si="295"/>
        <v>0</v>
      </c>
      <c r="KE27" s="144">
        <f t="shared" si="295"/>
        <v>0</v>
      </c>
      <c r="KF27" s="254">
        <f t="shared" ref="KF27:KF30" si="397">KG27+KH27+KK27</f>
        <v>0</v>
      </c>
      <c r="KG27" s="144"/>
      <c r="KH27" s="198"/>
      <c r="KI27" s="144"/>
      <c r="KJ27" s="144"/>
      <c r="KK27" s="259"/>
      <c r="KL27" s="288">
        <f t="shared" ref="KL27:KL42" si="398">KM27+KN27+KQ27</f>
        <v>-566</v>
      </c>
      <c r="KM27" s="187">
        <v>-566</v>
      </c>
      <c r="KN27" s="198">
        <f t="shared" ref="KN27:KN41" si="399">KO27+KP27+KQ27</f>
        <v>0</v>
      </c>
      <c r="KO27" s="144"/>
      <c r="KP27" s="144"/>
      <c r="KQ27" s="198"/>
      <c r="KR27" s="367">
        <f t="shared" ref="KR27:KR41" si="400">KS27+KT27+KW27</f>
        <v>48310</v>
      </c>
      <c r="KS27" s="284">
        <f t="shared" si="119"/>
        <v>3401</v>
      </c>
      <c r="KT27" s="284">
        <f t="shared" si="120"/>
        <v>44909</v>
      </c>
      <c r="KU27" s="284">
        <f t="shared" si="121"/>
        <v>44909</v>
      </c>
      <c r="KV27" s="284">
        <f t="shared" si="121"/>
        <v>0</v>
      </c>
      <c r="KW27" s="155">
        <f t="shared" si="121"/>
        <v>0</v>
      </c>
      <c r="KX27" s="254">
        <f t="shared" ref="KX27:KX30" si="401">KY27+KZ27+LC27</f>
        <v>0</v>
      </c>
      <c r="KY27" s="144"/>
      <c r="KZ27" s="198"/>
      <c r="LA27" s="144"/>
      <c r="LB27" s="144"/>
      <c r="LC27" s="259"/>
      <c r="LD27" s="288">
        <f t="shared" ref="LD27:LD42" si="402">LE27+LF27+LI27</f>
        <v>0</v>
      </c>
      <c r="LE27" s="187"/>
      <c r="LF27" s="198">
        <f t="shared" ref="LF27:LF41" si="403">LG27+LH27+LI27</f>
        <v>0</v>
      </c>
      <c r="LG27" s="144"/>
      <c r="LH27" s="144"/>
      <c r="LI27" s="198"/>
      <c r="LJ27" s="372">
        <f t="shared" ref="LJ27:LJ42" si="404">LK27+LL27+LO27</f>
        <v>48310</v>
      </c>
      <c r="LK27" s="284">
        <f t="shared" si="296"/>
        <v>3401</v>
      </c>
      <c r="LL27" s="284">
        <f t="shared" si="297"/>
        <v>44909</v>
      </c>
      <c r="LM27" s="284">
        <f t="shared" si="298"/>
        <v>44909</v>
      </c>
      <c r="LN27" s="284">
        <f t="shared" si="298"/>
        <v>0</v>
      </c>
      <c r="LO27" s="155">
        <f t="shared" si="298"/>
        <v>0</v>
      </c>
      <c r="LP27" s="187"/>
      <c r="LQ27" s="187"/>
      <c r="LR27" s="187"/>
      <c r="LS27" s="187"/>
      <c r="LT27" s="187"/>
      <c r="LU27" s="187"/>
      <c r="LV27" s="285">
        <f t="shared" si="299"/>
        <v>48310</v>
      </c>
      <c r="LW27" s="285">
        <f t="shared" si="300"/>
        <v>3401</v>
      </c>
      <c r="LX27" s="285">
        <f t="shared" si="301"/>
        <v>44909</v>
      </c>
      <c r="LY27" s="285">
        <f t="shared" si="302"/>
        <v>44909</v>
      </c>
      <c r="LZ27" s="285">
        <f t="shared" si="302"/>
        <v>0</v>
      </c>
      <c r="MA27" s="285">
        <f t="shared" si="302"/>
        <v>0</v>
      </c>
      <c r="MB27" s="254">
        <f t="shared" ref="MB27:MB30" si="405">MC27+MD27+MG27</f>
        <v>0</v>
      </c>
      <c r="MC27" s="144"/>
      <c r="MD27" s="198"/>
      <c r="ME27" s="144"/>
      <c r="MF27" s="144"/>
      <c r="MG27" s="259"/>
      <c r="MH27" s="288">
        <f t="shared" ref="MH27:MH43" si="406">MI27+MJ27+MM27</f>
        <v>0</v>
      </c>
      <c r="MI27" s="187"/>
      <c r="MJ27" s="198">
        <f t="shared" ref="MJ27:MJ41" si="407">MK27+ML27+MM27</f>
        <v>0</v>
      </c>
      <c r="MK27" s="144"/>
      <c r="ML27" s="144"/>
      <c r="MM27" s="198"/>
      <c r="MN27" s="155">
        <f t="shared" si="303"/>
        <v>48310</v>
      </c>
      <c r="MO27" s="284">
        <f t="shared" si="304"/>
        <v>3401</v>
      </c>
      <c r="MP27" s="284">
        <f t="shared" si="305"/>
        <v>44909</v>
      </c>
      <c r="MQ27" s="284">
        <f t="shared" si="306"/>
        <v>44909</v>
      </c>
      <c r="MR27" s="284">
        <f t="shared" si="306"/>
        <v>0</v>
      </c>
      <c r="MS27" s="155">
        <f t="shared" si="307"/>
        <v>0</v>
      </c>
      <c r="MT27" s="155">
        <f t="shared" si="308"/>
        <v>0</v>
      </c>
      <c r="MU27" s="284"/>
      <c r="MV27" s="284">
        <f t="shared" si="309"/>
        <v>0</v>
      </c>
      <c r="MW27" s="678"/>
      <c r="MX27" s="678"/>
      <c r="MY27" s="678"/>
      <c r="MZ27" s="155">
        <f t="shared" ref="MZ27:MZ46" si="408">NA27+NB27+NE27</f>
        <v>48310</v>
      </c>
      <c r="NA27" s="284">
        <f t="shared" ref="NA27:NA40" si="409">MO27+MU27</f>
        <v>3401</v>
      </c>
      <c r="NB27" s="284">
        <f t="shared" ref="NB27:NB41" si="410">NC27+ND27</f>
        <v>44909</v>
      </c>
      <c r="NC27" s="284">
        <f t="shared" ref="NC27:NC41" si="411">MQ27+MW27</f>
        <v>44909</v>
      </c>
      <c r="ND27" s="284">
        <f t="shared" ref="ND27:ND41" si="412">MR27+MX27</f>
        <v>0</v>
      </c>
      <c r="NE27" s="284">
        <f t="shared" ref="NE27:NE41" si="413">MS27+MY27</f>
        <v>0</v>
      </c>
      <c r="NF27" s="254">
        <f t="shared" ref="NF27:NF30" si="414">NG27+NH27+NK27</f>
        <v>0</v>
      </c>
      <c r="NG27" s="144"/>
      <c r="NH27" s="198"/>
      <c r="NI27" s="144"/>
      <c r="NJ27" s="144"/>
      <c r="NK27" s="259"/>
      <c r="NL27" s="288">
        <f t="shared" ref="NL27:NL41" si="415">NM27+NN27+NQ27</f>
        <v>0</v>
      </c>
      <c r="NM27" s="187"/>
      <c r="NN27" s="198">
        <f t="shared" ref="NN27:NN41" si="416">NO27+NP27+NQ27</f>
        <v>0</v>
      </c>
      <c r="NO27" s="144"/>
      <c r="NP27" s="144"/>
      <c r="NQ27" s="198"/>
      <c r="NR27" s="285">
        <f t="shared" ref="NR27:NR39" si="417">NS27+NT27</f>
        <v>48310</v>
      </c>
      <c r="NS27" s="285">
        <f t="shared" ref="NS27:NS39" si="418">NA27+NG27+NM27</f>
        <v>3401</v>
      </c>
      <c r="NT27" s="285">
        <f t="shared" ref="NT27:NT39" si="419">NU27+NV27</f>
        <v>44909</v>
      </c>
      <c r="NU27" s="285">
        <f t="shared" ref="NU27:NU39" si="420">NC27+NI27+NO27</f>
        <v>44909</v>
      </c>
      <c r="NV27" s="285">
        <f t="shared" ref="NV27:NV39" si="421">ND27+NJ27+NP27</f>
        <v>0</v>
      </c>
      <c r="NW27" s="285">
        <f t="shared" ref="NW27:NW39" si="422">NE27+NK27+NQ27</f>
        <v>0</v>
      </c>
    </row>
    <row r="28" spans="1:387" ht="15" customHeight="1" x14ac:dyDescent="0.2">
      <c r="A28" s="731">
        <v>3</v>
      </c>
      <c r="B28" s="731">
        <v>120</v>
      </c>
      <c r="C28" s="166" t="s">
        <v>335</v>
      </c>
      <c r="D28" s="715">
        <f>E28+F28+I28</f>
        <v>806487.64093166671</v>
      </c>
      <c r="E28" s="202">
        <v>533740</v>
      </c>
      <c r="F28" s="198">
        <f t="shared" si="271"/>
        <v>272747.64093166671</v>
      </c>
      <c r="G28" s="202">
        <v>138276.63408166671</v>
      </c>
      <c r="H28" s="202">
        <v>134471.00685000001</v>
      </c>
      <c r="I28" s="198">
        <v>0</v>
      </c>
      <c r="J28" s="143">
        <v>0</v>
      </c>
      <c r="K28" s="202"/>
      <c r="L28" s="198">
        <v>0</v>
      </c>
      <c r="M28" s="202"/>
      <c r="N28" s="202"/>
      <c r="O28" s="198"/>
      <c r="P28" s="143">
        <f t="shared" si="272"/>
        <v>806487.64093166671</v>
      </c>
      <c r="Q28" s="198">
        <f t="shared" si="272"/>
        <v>533740</v>
      </c>
      <c r="R28" s="198">
        <f t="shared" si="272"/>
        <v>272747.64093166671</v>
      </c>
      <c r="S28" s="198">
        <f t="shared" si="272"/>
        <v>138276.63408166671</v>
      </c>
      <c r="T28" s="198">
        <f t="shared" si="272"/>
        <v>134471.00685000001</v>
      </c>
      <c r="U28" s="198">
        <f t="shared" si="272"/>
        <v>0</v>
      </c>
      <c r="V28" s="143"/>
      <c r="W28" s="198"/>
      <c r="X28" s="198"/>
      <c r="Y28" s="198"/>
      <c r="Z28" s="198"/>
      <c r="AA28" s="198"/>
      <c r="AB28" s="143">
        <f t="shared" si="273"/>
        <v>806487.64093166671</v>
      </c>
      <c r="AC28" s="198">
        <f t="shared" si="273"/>
        <v>533740</v>
      </c>
      <c r="AD28" s="198">
        <f t="shared" si="273"/>
        <v>272747.64093166671</v>
      </c>
      <c r="AE28" s="198">
        <f t="shared" si="273"/>
        <v>138276.63408166671</v>
      </c>
      <c r="AF28" s="198">
        <f t="shared" si="273"/>
        <v>134471.00685000001</v>
      </c>
      <c r="AG28" s="198">
        <f t="shared" si="273"/>
        <v>0</v>
      </c>
      <c r="AH28" s="143"/>
      <c r="AI28" s="198"/>
      <c r="AJ28" s="198"/>
      <c r="AK28" s="198"/>
      <c r="AL28" s="198"/>
      <c r="AM28" s="198"/>
      <c r="AN28" s="143">
        <f t="shared" si="319"/>
        <v>806487.64093166671</v>
      </c>
      <c r="AO28" s="198">
        <f t="shared" si="320"/>
        <v>533740</v>
      </c>
      <c r="AP28" s="198">
        <f t="shared" si="321"/>
        <v>272747.64093166671</v>
      </c>
      <c r="AQ28" s="198">
        <f t="shared" si="322"/>
        <v>138276.63408166671</v>
      </c>
      <c r="AR28" s="198">
        <f t="shared" si="322"/>
        <v>134471.00685000001</v>
      </c>
      <c r="AS28" s="198"/>
      <c r="AT28" s="143"/>
      <c r="AU28" s="198"/>
      <c r="AV28" s="198"/>
      <c r="AW28" s="198"/>
      <c r="AX28" s="198"/>
      <c r="AY28" s="198"/>
      <c r="AZ28" s="143">
        <f t="shared" si="323"/>
        <v>806487.64093166671</v>
      </c>
      <c r="BA28" s="198">
        <f t="shared" si="324"/>
        <v>533740</v>
      </c>
      <c r="BB28" s="198">
        <f t="shared" si="325"/>
        <v>272747.64093166671</v>
      </c>
      <c r="BC28" s="198">
        <f t="shared" si="326"/>
        <v>138276.63408166671</v>
      </c>
      <c r="BD28" s="198">
        <f t="shared" si="326"/>
        <v>134471.00685000001</v>
      </c>
      <c r="BE28" s="198">
        <f t="shared" si="274"/>
        <v>0</v>
      </c>
      <c r="BF28" s="143"/>
      <c r="BG28" s="198"/>
      <c r="BH28" s="198"/>
      <c r="BI28" s="198"/>
      <c r="BJ28" s="198"/>
      <c r="BK28" s="198"/>
      <c r="BL28" s="143">
        <f t="shared" si="327"/>
        <v>0</v>
      </c>
      <c r="BM28" s="198"/>
      <c r="BN28" s="198"/>
      <c r="BO28" s="198"/>
      <c r="BP28" s="198"/>
      <c r="BQ28" s="198"/>
      <c r="BR28" s="143"/>
      <c r="BS28" s="198"/>
      <c r="BT28" s="198"/>
      <c r="BU28" s="198"/>
      <c r="BV28" s="198"/>
      <c r="BW28" s="198"/>
      <c r="BX28" s="143">
        <f t="shared" si="328"/>
        <v>806487.64093166671</v>
      </c>
      <c r="BY28" s="198">
        <f t="shared" si="329"/>
        <v>533740</v>
      </c>
      <c r="BZ28" s="198">
        <f t="shared" si="275"/>
        <v>272747.64093166671</v>
      </c>
      <c r="CA28" s="198">
        <f t="shared" si="275"/>
        <v>138276.63408166671</v>
      </c>
      <c r="CB28" s="198">
        <f t="shared" si="275"/>
        <v>134471.00685000001</v>
      </c>
      <c r="CC28" s="198">
        <f t="shared" si="275"/>
        <v>0</v>
      </c>
      <c r="CD28" s="143">
        <f t="shared" si="330"/>
        <v>0</v>
      </c>
      <c r="CE28" s="198">
        <f t="shared" si="331"/>
        <v>0</v>
      </c>
      <c r="CF28" s="198">
        <f t="shared" si="276"/>
        <v>0</v>
      </c>
      <c r="CG28" s="198">
        <f t="shared" si="276"/>
        <v>0</v>
      </c>
      <c r="CH28" s="198">
        <f t="shared" si="276"/>
        <v>0</v>
      </c>
      <c r="CI28" s="198">
        <f t="shared" si="276"/>
        <v>0</v>
      </c>
      <c r="CJ28" s="143">
        <f t="shared" si="332"/>
        <v>806487.64093166671</v>
      </c>
      <c r="CK28" s="198">
        <f t="shared" si="333"/>
        <v>533740</v>
      </c>
      <c r="CL28" s="198">
        <f t="shared" si="334"/>
        <v>272747.64093166671</v>
      </c>
      <c r="CM28" s="198">
        <f t="shared" si="335"/>
        <v>138276.63408166671</v>
      </c>
      <c r="CN28" s="198">
        <f t="shared" si="335"/>
        <v>134471.00685000001</v>
      </c>
      <c r="CO28" s="198">
        <f t="shared" si="277"/>
        <v>0</v>
      </c>
      <c r="CP28" s="187"/>
      <c r="CQ28" s="187"/>
      <c r="CR28" s="187"/>
      <c r="CS28" s="187"/>
      <c r="CT28" s="187"/>
      <c r="CU28" s="187"/>
      <c r="CV28" s="143">
        <f t="shared" si="336"/>
        <v>806487.64093166671</v>
      </c>
      <c r="CW28" s="144">
        <f t="shared" si="337"/>
        <v>533740</v>
      </c>
      <c r="CX28" s="144">
        <f t="shared" si="338"/>
        <v>272747.64093166671</v>
      </c>
      <c r="CY28" s="144">
        <f t="shared" si="278"/>
        <v>138276.63408166671</v>
      </c>
      <c r="CZ28" s="144">
        <f t="shared" si="278"/>
        <v>134471.00685000001</v>
      </c>
      <c r="DA28" s="144">
        <f t="shared" si="278"/>
        <v>0</v>
      </c>
      <c r="DB28" s="143">
        <f t="shared" si="339"/>
        <v>0</v>
      </c>
      <c r="DC28" s="198"/>
      <c r="DD28" s="198"/>
      <c r="DE28" s="198"/>
      <c r="DF28" s="198"/>
      <c r="DG28" s="198"/>
      <c r="DH28" s="143">
        <f t="shared" si="340"/>
        <v>806487.64093166671</v>
      </c>
      <c r="DI28" s="144">
        <f t="shared" si="341"/>
        <v>533740</v>
      </c>
      <c r="DJ28" s="198">
        <f t="shared" si="342"/>
        <v>272747.64093166671</v>
      </c>
      <c r="DK28" s="144">
        <f t="shared" si="343"/>
        <v>138276.63408166671</v>
      </c>
      <c r="DL28" s="144">
        <f t="shared" si="279"/>
        <v>134471.00685000001</v>
      </c>
      <c r="DM28" s="144">
        <f t="shared" si="279"/>
        <v>0</v>
      </c>
      <c r="DN28" s="143">
        <f t="shared" si="344"/>
        <v>24543</v>
      </c>
      <c r="DO28" s="198">
        <v>24543</v>
      </c>
      <c r="DP28" s="198"/>
      <c r="DQ28" s="198"/>
      <c r="DR28" s="198"/>
      <c r="DS28" s="199"/>
      <c r="DT28" s="163">
        <f t="shared" si="345"/>
        <v>831030.64093166671</v>
      </c>
      <c r="DU28" s="144">
        <f t="shared" si="346"/>
        <v>558283</v>
      </c>
      <c r="DV28" s="144">
        <f t="shared" si="347"/>
        <v>272747.64093166671</v>
      </c>
      <c r="DW28" s="144">
        <f t="shared" si="348"/>
        <v>138276.63408166671</v>
      </c>
      <c r="DX28" s="144">
        <f t="shared" si="348"/>
        <v>134471.00685000001</v>
      </c>
      <c r="DY28" s="144">
        <f t="shared" si="280"/>
        <v>0</v>
      </c>
      <c r="DZ28" s="143">
        <f t="shared" si="349"/>
        <v>0</v>
      </c>
      <c r="EA28" s="198"/>
      <c r="EB28" s="198"/>
      <c r="EC28" s="198"/>
      <c r="ED28" s="198"/>
      <c r="EE28" s="199"/>
      <c r="EF28" s="143">
        <f t="shared" si="350"/>
        <v>831030.64093166671</v>
      </c>
      <c r="EG28" s="144">
        <f t="shared" si="351"/>
        <v>558283</v>
      </c>
      <c r="EH28" s="144">
        <f t="shared" si="352"/>
        <v>272747.64093166671</v>
      </c>
      <c r="EI28" s="144">
        <f t="shared" si="353"/>
        <v>138276.63408166671</v>
      </c>
      <c r="EJ28" s="144">
        <f t="shared" si="353"/>
        <v>134471.00685000001</v>
      </c>
      <c r="EK28" s="199"/>
      <c r="EL28" s="143">
        <f t="shared" si="354"/>
        <v>0</v>
      </c>
      <c r="EM28" s="144"/>
      <c r="EN28" s="198"/>
      <c r="EO28" s="144"/>
      <c r="EP28" s="144"/>
      <c r="EQ28" s="199"/>
      <c r="ER28" s="143">
        <f t="shared" si="355"/>
        <v>0</v>
      </c>
      <c r="ES28" s="144"/>
      <c r="ET28" s="198"/>
      <c r="EU28" s="144"/>
      <c r="EV28" s="144"/>
      <c r="EW28" s="199"/>
      <c r="EX28" s="143">
        <f t="shared" si="356"/>
        <v>831030.64093166671</v>
      </c>
      <c r="EY28" s="155">
        <f t="shared" si="357"/>
        <v>558283</v>
      </c>
      <c r="EZ28" s="198">
        <f t="shared" si="358"/>
        <v>272747.64093166671</v>
      </c>
      <c r="FA28" s="155">
        <f t="shared" si="359"/>
        <v>138276.63408166671</v>
      </c>
      <c r="FB28" s="155">
        <f t="shared" si="359"/>
        <v>134471.00685000001</v>
      </c>
      <c r="FC28" s="155">
        <f t="shared" si="281"/>
        <v>0</v>
      </c>
      <c r="FD28" s="143">
        <f t="shared" si="360"/>
        <v>0</v>
      </c>
      <c r="FE28" s="144"/>
      <c r="FF28" s="198">
        <f t="shared" si="361"/>
        <v>0</v>
      </c>
      <c r="FG28" s="144"/>
      <c r="FH28" s="144"/>
      <c r="FI28" s="199"/>
      <c r="FJ28" s="143">
        <f t="shared" si="362"/>
        <v>0</v>
      </c>
      <c r="FK28" s="156"/>
      <c r="FL28" s="200">
        <f t="shared" si="363"/>
        <v>0</v>
      </c>
      <c r="FM28" s="156"/>
      <c r="FN28" s="156"/>
      <c r="FO28" s="201"/>
      <c r="FP28" s="143">
        <f t="shared" si="364"/>
        <v>831030.64093166671</v>
      </c>
      <c r="FQ28" s="155">
        <f t="shared" si="365"/>
        <v>558283</v>
      </c>
      <c r="FR28" s="155">
        <f t="shared" si="366"/>
        <v>272747.64093166671</v>
      </c>
      <c r="FS28" s="155">
        <f t="shared" si="367"/>
        <v>138276.63408166671</v>
      </c>
      <c r="FT28" s="155">
        <f t="shared" si="282"/>
        <v>134471.00685000001</v>
      </c>
      <c r="FU28" s="155">
        <f t="shared" si="283"/>
        <v>0</v>
      </c>
      <c r="FV28" s="143">
        <f t="shared" si="368"/>
        <v>0</v>
      </c>
      <c r="FW28" s="144"/>
      <c r="FX28" s="198">
        <f t="shared" si="369"/>
        <v>0</v>
      </c>
      <c r="FY28" s="144"/>
      <c r="FZ28" s="144"/>
      <c r="GA28" s="199"/>
      <c r="GB28" s="143">
        <f t="shared" si="370"/>
        <v>0</v>
      </c>
      <c r="GC28" s="144"/>
      <c r="GD28" s="198">
        <f t="shared" si="371"/>
        <v>0</v>
      </c>
      <c r="GE28" s="144"/>
      <c r="GF28" s="144"/>
      <c r="GG28" s="199"/>
      <c r="GH28" s="143">
        <f t="shared" si="372"/>
        <v>831030.64093166671</v>
      </c>
      <c r="GI28" s="155">
        <f t="shared" si="373"/>
        <v>558283</v>
      </c>
      <c r="GJ28" s="155">
        <f t="shared" si="374"/>
        <v>272747.64093166671</v>
      </c>
      <c r="GK28" s="155">
        <f t="shared" si="375"/>
        <v>138276.63408166671</v>
      </c>
      <c r="GL28" s="155">
        <f t="shared" si="375"/>
        <v>134471.00685000001</v>
      </c>
      <c r="GM28" s="155">
        <f t="shared" si="284"/>
        <v>0</v>
      </c>
      <c r="GN28" s="143">
        <f t="shared" si="376"/>
        <v>0</v>
      </c>
      <c r="GO28" s="144"/>
      <c r="GP28" s="198">
        <f t="shared" si="377"/>
        <v>0</v>
      </c>
      <c r="GQ28" s="144"/>
      <c r="GR28" s="144"/>
      <c r="GS28" s="199"/>
      <c r="GT28" s="143">
        <f t="shared" si="378"/>
        <v>0</v>
      </c>
      <c r="GU28" s="144"/>
      <c r="GV28" s="198">
        <f t="shared" si="379"/>
        <v>0</v>
      </c>
      <c r="GW28" s="144"/>
      <c r="GX28" s="144"/>
      <c r="GY28" s="199"/>
      <c r="GZ28" s="143">
        <f t="shared" si="380"/>
        <v>831030.64093166671</v>
      </c>
      <c r="HA28" s="155">
        <f t="shared" si="381"/>
        <v>558283</v>
      </c>
      <c r="HB28" s="155">
        <f t="shared" si="382"/>
        <v>272747.64093166671</v>
      </c>
      <c r="HC28" s="155">
        <f t="shared" si="285"/>
        <v>138276.63408166671</v>
      </c>
      <c r="HD28" s="155">
        <f t="shared" si="285"/>
        <v>134471.00685000001</v>
      </c>
      <c r="HE28" s="155"/>
      <c r="HF28" s="187"/>
      <c r="HG28" s="187"/>
      <c r="HH28" s="187"/>
      <c r="HI28" s="187"/>
      <c r="HJ28" s="187"/>
      <c r="HK28" s="187"/>
      <c r="HL28" s="187"/>
      <c r="HM28" s="187"/>
      <c r="HN28" s="187"/>
      <c r="HO28" s="187"/>
      <c r="HP28" s="187"/>
      <c r="HQ28" s="187"/>
      <c r="HR28" s="187"/>
      <c r="HS28" s="187"/>
      <c r="HT28" s="187"/>
      <c r="HU28" s="187"/>
      <c r="HV28" s="187"/>
      <c r="HW28" s="187"/>
      <c r="HX28" s="187"/>
      <c r="HY28" s="187"/>
      <c r="HZ28" s="187"/>
      <c r="IA28" s="187"/>
      <c r="IB28" s="187"/>
      <c r="IC28" s="187"/>
      <c r="ID28" s="163">
        <f t="shared" si="383"/>
        <v>831030.64093166671</v>
      </c>
      <c r="IE28" s="144">
        <f t="shared" si="384"/>
        <v>558283</v>
      </c>
      <c r="IF28" s="144">
        <f t="shared" si="385"/>
        <v>272747.64093166671</v>
      </c>
      <c r="IG28" s="144">
        <f t="shared" si="286"/>
        <v>138276.63408166671</v>
      </c>
      <c r="IH28" s="144">
        <f t="shared" si="286"/>
        <v>134471.00685000001</v>
      </c>
      <c r="II28" s="144">
        <f t="shared" si="287"/>
        <v>0</v>
      </c>
      <c r="IJ28" s="143">
        <f t="shared" si="386"/>
        <v>0</v>
      </c>
      <c r="IK28" s="144"/>
      <c r="IL28" s="198"/>
      <c r="IM28" s="144"/>
      <c r="IN28" s="144"/>
      <c r="IO28" s="199"/>
      <c r="IP28" s="143">
        <f t="shared" si="387"/>
        <v>0</v>
      </c>
      <c r="IQ28" s="144"/>
      <c r="IR28" s="198">
        <f t="shared" si="388"/>
        <v>0</v>
      </c>
      <c r="IS28" s="144"/>
      <c r="IT28" s="144"/>
      <c r="IU28" s="199"/>
      <c r="IV28" s="143">
        <f t="shared" si="288"/>
        <v>831030.64093166671</v>
      </c>
      <c r="IW28" s="144">
        <f t="shared" si="289"/>
        <v>558283</v>
      </c>
      <c r="IX28" s="144">
        <f t="shared" si="290"/>
        <v>272747.64093166671</v>
      </c>
      <c r="IY28" s="144">
        <f t="shared" si="291"/>
        <v>138276.63408166671</v>
      </c>
      <c r="IZ28" s="144">
        <f t="shared" si="291"/>
        <v>134471.00685000001</v>
      </c>
      <c r="JA28" s="144">
        <f t="shared" si="291"/>
        <v>0</v>
      </c>
      <c r="JB28" s="254">
        <f t="shared" si="389"/>
        <v>0</v>
      </c>
      <c r="JC28" s="144"/>
      <c r="JD28" s="198"/>
      <c r="JE28" s="144"/>
      <c r="JF28" s="144"/>
      <c r="JG28" s="259"/>
      <c r="JH28" s="252">
        <f t="shared" si="390"/>
        <v>0</v>
      </c>
      <c r="JI28" s="144"/>
      <c r="JJ28" s="198">
        <f t="shared" si="391"/>
        <v>0</v>
      </c>
      <c r="JK28" s="144"/>
      <c r="JL28" s="144"/>
      <c r="JM28" s="199"/>
      <c r="JN28" s="143">
        <f t="shared" si="392"/>
        <v>831030.64093166671</v>
      </c>
      <c r="JO28" s="144">
        <f t="shared" si="292"/>
        <v>558283</v>
      </c>
      <c r="JP28" s="144">
        <f t="shared" si="293"/>
        <v>272747.64093166671</v>
      </c>
      <c r="JQ28" s="144">
        <f t="shared" si="294"/>
        <v>138276.63408166671</v>
      </c>
      <c r="JR28" s="144">
        <f t="shared" si="294"/>
        <v>134471.00685000001</v>
      </c>
      <c r="JS28" s="144">
        <f t="shared" si="294"/>
        <v>0</v>
      </c>
      <c r="JT28" s="187"/>
      <c r="JU28" s="187"/>
      <c r="JV28" s="187"/>
      <c r="JW28" s="187"/>
      <c r="JX28" s="187"/>
      <c r="JY28" s="187"/>
      <c r="JZ28" s="143">
        <f t="shared" si="393"/>
        <v>831030.64093166671</v>
      </c>
      <c r="KA28" s="144">
        <f t="shared" si="394"/>
        <v>558283</v>
      </c>
      <c r="KB28" s="144">
        <f t="shared" si="395"/>
        <v>272747.64093166671</v>
      </c>
      <c r="KC28" s="144">
        <f t="shared" si="396"/>
        <v>138276.63408166671</v>
      </c>
      <c r="KD28" s="144">
        <f t="shared" si="295"/>
        <v>134471.00685000001</v>
      </c>
      <c r="KE28" s="144">
        <f t="shared" si="295"/>
        <v>0</v>
      </c>
      <c r="KF28" s="254">
        <f t="shared" si="397"/>
        <v>0</v>
      </c>
      <c r="KG28" s="144"/>
      <c r="KH28" s="198"/>
      <c r="KI28" s="144"/>
      <c r="KJ28" s="144"/>
      <c r="KK28" s="259"/>
      <c r="KL28" s="288">
        <f t="shared" si="398"/>
        <v>0</v>
      </c>
      <c r="KM28" s="187"/>
      <c r="KN28" s="198">
        <f t="shared" si="399"/>
        <v>0</v>
      </c>
      <c r="KO28" s="144"/>
      <c r="KP28" s="144"/>
      <c r="KQ28" s="198"/>
      <c r="KR28" s="367">
        <f t="shared" si="400"/>
        <v>831030.64093166671</v>
      </c>
      <c r="KS28" s="284">
        <f t="shared" si="119"/>
        <v>558283</v>
      </c>
      <c r="KT28" s="284">
        <f t="shared" si="120"/>
        <v>272747.64093166671</v>
      </c>
      <c r="KU28" s="284">
        <f t="shared" si="121"/>
        <v>138276.63408166671</v>
      </c>
      <c r="KV28" s="284">
        <f t="shared" si="121"/>
        <v>134471.00685000001</v>
      </c>
      <c r="KW28" s="155">
        <f t="shared" si="121"/>
        <v>0</v>
      </c>
      <c r="KX28" s="254">
        <f t="shared" si="401"/>
        <v>0</v>
      </c>
      <c r="KY28" s="144"/>
      <c r="KZ28" s="198"/>
      <c r="LA28" s="144"/>
      <c r="LB28" s="144"/>
      <c r="LC28" s="259"/>
      <c r="LD28" s="288">
        <f t="shared" si="402"/>
        <v>0</v>
      </c>
      <c r="LE28" s="187"/>
      <c r="LF28" s="198">
        <f t="shared" si="403"/>
        <v>0</v>
      </c>
      <c r="LG28" s="144"/>
      <c r="LH28" s="144"/>
      <c r="LI28" s="198"/>
      <c r="LJ28" s="372">
        <f t="shared" si="404"/>
        <v>831030.64093166671</v>
      </c>
      <c r="LK28" s="284">
        <f t="shared" si="296"/>
        <v>558283</v>
      </c>
      <c r="LL28" s="284">
        <f t="shared" si="297"/>
        <v>272747.64093166671</v>
      </c>
      <c r="LM28" s="284">
        <f t="shared" si="298"/>
        <v>138276.63408166671</v>
      </c>
      <c r="LN28" s="284">
        <f t="shared" si="298"/>
        <v>134471.00685000001</v>
      </c>
      <c r="LO28" s="155">
        <f t="shared" si="298"/>
        <v>0</v>
      </c>
      <c r="LP28" s="187"/>
      <c r="LQ28" s="187"/>
      <c r="LR28" s="187"/>
      <c r="LS28" s="187"/>
      <c r="LT28" s="187"/>
      <c r="LU28" s="187"/>
      <c r="LV28" s="285">
        <f>LW28+LX28</f>
        <v>831030.64093166671</v>
      </c>
      <c r="LW28" s="285">
        <f t="shared" si="300"/>
        <v>558283</v>
      </c>
      <c r="LX28" s="285">
        <f t="shared" si="301"/>
        <v>272747.64093166671</v>
      </c>
      <c r="LY28" s="285">
        <f t="shared" si="302"/>
        <v>138276.63408166671</v>
      </c>
      <c r="LZ28" s="285">
        <f t="shared" si="302"/>
        <v>134471.00685000001</v>
      </c>
      <c r="MA28" s="285">
        <f t="shared" si="302"/>
        <v>0</v>
      </c>
      <c r="MB28" s="254">
        <f t="shared" si="405"/>
        <v>0</v>
      </c>
      <c r="MC28" s="144"/>
      <c r="MD28" s="198"/>
      <c r="ME28" s="144"/>
      <c r="MF28" s="144"/>
      <c r="MG28" s="259"/>
      <c r="MH28" s="288">
        <f t="shared" si="406"/>
        <v>0</v>
      </c>
      <c r="MI28" s="187"/>
      <c r="MJ28" s="198">
        <f t="shared" si="407"/>
        <v>0</v>
      </c>
      <c r="MK28" s="144"/>
      <c r="ML28" s="144"/>
      <c r="MM28" s="198"/>
      <c r="MN28" s="155">
        <f t="shared" si="303"/>
        <v>831030.64093166671</v>
      </c>
      <c r="MO28" s="284">
        <f t="shared" si="304"/>
        <v>558283</v>
      </c>
      <c r="MP28" s="284">
        <f t="shared" si="305"/>
        <v>272747.64093166671</v>
      </c>
      <c r="MQ28" s="284">
        <f t="shared" si="306"/>
        <v>138276.63408166671</v>
      </c>
      <c r="MR28" s="284">
        <f t="shared" si="306"/>
        <v>134471.00685000001</v>
      </c>
      <c r="MS28" s="284">
        <f t="shared" si="306"/>
        <v>0</v>
      </c>
      <c r="MT28" s="155">
        <f t="shared" si="308"/>
        <v>-24543</v>
      </c>
      <c r="MU28" s="738">
        <v>-24543</v>
      </c>
      <c r="MV28" s="284">
        <f t="shared" si="309"/>
        <v>0</v>
      </c>
      <c r="MW28" s="680"/>
      <c r="MX28" s="680"/>
      <c r="MY28" s="680"/>
      <c r="MZ28" s="155">
        <f t="shared" si="408"/>
        <v>806487.64093166671</v>
      </c>
      <c r="NA28" s="284">
        <f t="shared" si="409"/>
        <v>533740</v>
      </c>
      <c r="NB28" s="284">
        <f t="shared" si="410"/>
        <v>272747.64093166671</v>
      </c>
      <c r="NC28" s="284">
        <f t="shared" si="411"/>
        <v>138276.63408166671</v>
      </c>
      <c r="ND28" s="284">
        <f t="shared" si="412"/>
        <v>134471.00685000001</v>
      </c>
      <c r="NE28" s="284">
        <f t="shared" si="413"/>
        <v>0</v>
      </c>
      <c r="NF28" s="254">
        <f t="shared" si="414"/>
        <v>0</v>
      </c>
      <c r="NG28" s="144"/>
      <c r="NH28" s="198"/>
      <c r="NI28" s="144"/>
      <c r="NJ28" s="144"/>
      <c r="NK28" s="259"/>
      <c r="NL28" s="288">
        <f t="shared" si="415"/>
        <v>0</v>
      </c>
      <c r="NM28" s="187"/>
      <c r="NN28" s="198">
        <f t="shared" si="416"/>
        <v>0</v>
      </c>
      <c r="NO28" s="144"/>
      <c r="NP28" s="144"/>
      <c r="NQ28" s="198"/>
      <c r="NR28" s="285">
        <f t="shared" si="417"/>
        <v>806487.64093166671</v>
      </c>
      <c r="NS28" s="285">
        <f t="shared" si="418"/>
        <v>533740</v>
      </c>
      <c r="NT28" s="285">
        <f t="shared" si="419"/>
        <v>272747.64093166671</v>
      </c>
      <c r="NU28" s="285">
        <f t="shared" si="420"/>
        <v>138276.63408166671</v>
      </c>
      <c r="NV28" s="285">
        <f t="shared" si="421"/>
        <v>134471.00685000001</v>
      </c>
      <c r="NW28" s="285">
        <f t="shared" si="422"/>
        <v>0</v>
      </c>
    </row>
    <row r="29" spans="1:387" s="217" customFormat="1" ht="45" customHeight="1" x14ac:dyDescent="0.2">
      <c r="A29" s="203">
        <v>4</v>
      </c>
      <c r="B29" s="203">
        <v>169</v>
      </c>
      <c r="C29" s="204" t="s">
        <v>336</v>
      </c>
      <c r="D29" s="205">
        <f t="shared" si="318"/>
        <v>329819.57799999998</v>
      </c>
      <c r="E29" s="206">
        <v>91457</v>
      </c>
      <c r="F29" s="207">
        <f t="shared" si="271"/>
        <v>238362.57800000001</v>
      </c>
      <c r="G29" s="206">
        <f>238500.578-138</f>
        <v>238362.57800000001</v>
      </c>
      <c r="H29" s="206"/>
      <c r="I29" s="207"/>
      <c r="J29" s="208">
        <f>K29+L29</f>
        <v>-140351.639</v>
      </c>
      <c r="K29" s="206">
        <f>-K19</f>
        <v>0</v>
      </c>
      <c r="L29" s="207">
        <f>M29+N29</f>
        <v>-140351.639</v>
      </c>
      <c r="M29" s="206">
        <f>-M19</f>
        <v>-140351.639</v>
      </c>
      <c r="N29" s="206"/>
      <c r="O29" s="207"/>
      <c r="P29" s="208">
        <f t="shared" si="272"/>
        <v>189467.93899999998</v>
      </c>
      <c r="Q29" s="207">
        <f>E29+K29</f>
        <v>91457</v>
      </c>
      <c r="R29" s="207">
        <f t="shared" si="272"/>
        <v>98010.939000000013</v>
      </c>
      <c r="S29" s="207">
        <f t="shared" si="272"/>
        <v>98010.939000000013</v>
      </c>
      <c r="T29" s="207">
        <f t="shared" si="272"/>
        <v>0</v>
      </c>
      <c r="U29" s="207">
        <f t="shared" si="272"/>
        <v>0</v>
      </c>
      <c r="V29" s="208"/>
      <c r="W29" s="207"/>
      <c r="X29" s="207"/>
      <c r="Y29" s="207"/>
      <c r="Z29" s="207"/>
      <c r="AA29" s="207"/>
      <c r="AB29" s="208">
        <f t="shared" si="273"/>
        <v>189467.93899999998</v>
      </c>
      <c r="AC29" s="207">
        <f t="shared" si="273"/>
        <v>91457</v>
      </c>
      <c r="AD29" s="207">
        <f t="shared" si="273"/>
        <v>98010.939000000013</v>
      </c>
      <c r="AE29" s="207">
        <f t="shared" si="273"/>
        <v>98010.939000000013</v>
      </c>
      <c r="AF29" s="207">
        <f t="shared" si="273"/>
        <v>0</v>
      </c>
      <c r="AG29" s="207">
        <f t="shared" si="273"/>
        <v>0</v>
      </c>
      <c r="AH29" s="208"/>
      <c r="AI29" s="207"/>
      <c r="AJ29" s="207"/>
      <c r="AK29" s="207"/>
      <c r="AL29" s="207"/>
      <c r="AM29" s="207"/>
      <c r="AN29" s="208">
        <f>AO29+AP29+AS29</f>
        <v>189467.93900000001</v>
      </c>
      <c r="AO29" s="207">
        <f t="shared" si="320"/>
        <v>91457</v>
      </c>
      <c r="AP29" s="207">
        <f t="shared" si="321"/>
        <v>98010.939000000013</v>
      </c>
      <c r="AQ29" s="207">
        <f t="shared" si="322"/>
        <v>98010.939000000013</v>
      </c>
      <c r="AR29" s="207">
        <f t="shared" si="322"/>
        <v>0</v>
      </c>
      <c r="AS29" s="207"/>
      <c r="AT29" s="208">
        <f>AU29+AV29</f>
        <v>-87679.634999999995</v>
      </c>
      <c r="AU29" s="207"/>
      <c r="AV29" s="207">
        <f>AW29</f>
        <v>-87679.634999999995</v>
      </c>
      <c r="AW29" s="207">
        <f>-73380.635+-14299</f>
        <v>-87679.634999999995</v>
      </c>
      <c r="AX29" s="207"/>
      <c r="AY29" s="207"/>
      <c r="AZ29" s="208">
        <f t="shared" si="323"/>
        <v>101788.30400000002</v>
      </c>
      <c r="BA29" s="207">
        <f t="shared" si="324"/>
        <v>91457</v>
      </c>
      <c r="BB29" s="207">
        <f t="shared" si="325"/>
        <v>10331.304000000018</v>
      </c>
      <c r="BC29" s="207">
        <f t="shared" si="326"/>
        <v>10331.304000000018</v>
      </c>
      <c r="BD29" s="207">
        <f t="shared" si="326"/>
        <v>0</v>
      </c>
      <c r="BE29" s="207">
        <f t="shared" si="274"/>
        <v>0</v>
      </c>
      <c r="BF29" s="208">
        <f t="shared" ref="BF29" si="423">BG29+BH29</f>
        <v>0</v>
      </c>
      <c r="BG29" s="207"/>
      <c r="BH29" s="207"/>
      <c r="BI29" s="207"/>
      <c r="BJ29" s="207"/>
      <c r="BK29" s="207"/>
      <c r="BL29" s="208">
        <f t="shared" si="327"/>
        <v>0</v>
      </c>
      <c r="BM29" s="207"/>
      <c r="BN29" s="207"/>
      <c r="BO29" s="207"/>
      <c r="BP29" s="207"/>
      <c r="BQ29" s="207"/>
      <c r="BR29" s="208">
        <f t="shared" ref="BR29" si="424">BS29+BT29</f>
        <v>0</v>
      </c>
      <c r="BS29" s="207"/>
      <c r="BT29" s="207"/>
      <c r="BU29" s="207"/>
      <c r="BV29" s="207"/>
      <c r="BW29" s="207"/>
      <c r="BX29" s="208">
        <f t="shared" si="328"/>
        <v>101788.30400000002</v>
      </c>
      <c r="BY29" s="207">
        <f t="shared" si="329"/>
        <v>91457</v>
      </c>
      <c r="BZ29" s="207">
        <f t="shared" si="275"/>
        <v>10331.304000000018</v>
      </c>
      <c r="CA29" s="207">
        <f t="shared" si="275"/>
        <v>10331.304000000018</v>
      </c>
      <c r="CB29" s="207">
        <f t="shared" si="275"/>
        <v>0</v>
      </c>
      <c r="CC29" s="207">
        <f t="shared" si="275"/>
        <v>0</v>
      </c>
      <c r="CD29" s="208">
        <f t="shared" si="330"/>
        <v>0</v>
      </c>
      <c r="CE29" s="207">
        <f t="shared" si="331"/>
        <v>0</v>
      </c>
      <c r="CF29" s="207">
        <f t="shared" si="276"/>
        <v>0</v>
      </c>
      <c r="CG29" s="207">
        <f t="shared" si="276"/>
        <v>0</v>
      </c>
      <c r="CH29" s="207">
        <f t="shared" si="276"/>
        <v>0</v>
      </c>
      <c r="CI29" s="207">
        <f t="shared" si="276"/>
        <v>0</v>
      </c>
      <c r="CJ29" s="208">
        <f t="shared" si="332"/>
        <v>101788.30400000002</v>
      </c>
      <c r="CK29" s="207">
        <f t="shared" si="333"/>
        <v>91457</v>
      </c>
      <c r="CL29" s="207">
        <f t="shared" si="334"/>
        <v>10331.304000000018</v>
      </c>
      <c r="CM29" s="207">
        <f t="shared" si="335"/>
        <v>10331.304000000018</v>
      </c>
      <c r="CN29" s="207">
        <f t="shared" si="335"/>
        <v>0</v>
      </c>
      <c r="CO29" s="207">
        <f t="shared" si="277"/>
        <v>0</v>
      </c>
      <c r="CP29" s="209"/>
      <c r="CQ29" s="209"/>
      <c r="CR29" s="209"/>
      <c r="CS29" s="209"/>
      <c r="CT29" s="209"/>
      <c r="CU29" s="209"/>
      <c r="CV29" s="208">
        <f t="shared" si="336"/>
        <v>101788.30400000002</v>
      </c>
      <c r="CW29" s="210">
        <f t="shared" si="337"/>
        <v>91457</v>
      </c>
      <c r="CX29" s="210">
        <f t="shared" si="338"/>
        <v>10331.304000000018</v>
      </c>
      <c r="CY29" s="210">
        <f t="shared" si="278"/>
        <v>10331.304000000018</v>
      </c>
      <c r="CZ29" s="210">
        <f t="shared" si="278"/>
        <v>0</v>
      </c>
      <c r="DA29" s="210">
        <f t="shared" si="278"/>
        <v>0</v>
      </c>
      <c r="DB29" s="208">
        <f t="shared" si="339"/>
        <v>0</v>
      </c>
      <c r="DC29" s="207"/>
      <c r="DD29" s="207"/>
      <c r="DE29" s="207"/>
      <c r="DF29" s="207"/>
      <c r="DG29" s="207"/>
      <c r="DH29" s="208">
        <f t="shared" si="340"/>
        <v>101788.30400000002</v>
      </c>
      <c r="DI29" s="210">
        <f t="shared" si="341"/>
        <v>91457</v>
      </c>
      <c r="DJ29" s="207">
        <f t="shared" si="342"/>
        <v>10331.304000000018</v>
      </c>
      <c r="DK29" s="210">
        <f t="shared" si="343"/>
        <v>10331.304000000018</v>
      </c>
      <c r="DL29" s="210">
        <f t="shared" si="279"/>
        <v>0</v>
      </c>
      <c r="DM29" s="210">
        <f t="shared" si="279"/>
        <v>0</v>
      </c>
      <c r="DN29" s="208">
        <f t="shared" si="344"/>
        <v>0</v>
      </c>
      <c r="DO29" s="207"/>
      <c r="DP29" s="207"/>
      <c r="DQ29" s="207"/>
      <c r="DR29" s="207"/>
      <c r="DS29" s="211"/>
      <c r="DT29" s="208">
        <f t="shared" si="345"/>
        <v>101788.30400000002</v>
      </c>
      <c r="DU29" s="210">
        <f t="shared" si="346"/>
        <v>91457</v>
      </c>
      <c r="DV29" s="210">
        <f t="shared" si="347"/>
        <v>10331.304000000018</v>
      </c>
      <c r="DW29" s="210">
        <f>DQ29+DK29</f>
        <v>10331.304000000018</v>
      </c>
      <c r="DX29" s="210">
        <f t="shared" si="348"/>
        <v>0</v>
      </c>
      <c r="DY29" s="210">
        <f t="shared" si="280"/>
        <v>0</v>
      </c>
      <c r="DZ29" s="208">
        <f t="shared" si="349"/>
        <v>0</v>
      </c>
      <c r="EA29" s="207"/>
      <c r="EB29" s="207"/>
      <c r="EC29" s="207"/>
      <c r="ED29" s="207"/>
      <c r="EE29" s="211"/>
      <c r="EF29" s="208">
        <f t="shared" si="350"/>
        <v>101788.30400000002</v>
      </c>
      <c r="EG29" s="210">
        <f t="shared" si="351"/>
        <v>91457</v>
      </c>
      <c r="EH29" s="210">
        <f t="shared" si="352"/>
        <v>10331.304000000018</v>
      </c>
      <c r="EI29" s="210">
        <f t="shared" si="353"/>
        <v>10331.304000000018</v>
      </c>
      <c r="EJ29" s="210">
        <f t="shared" si="353"/>
        <v>0</v>
      </c>
      <c r="EK29" s="211"/>
      <c r="EL29" s="208">
        <f t="shared" si="354"/>
        <v>0</v>
      </c>
      <c r="EM29" s="210"/>
      <c r="EN29" s="207"/>
      <c r="EO29" s="210"/>
      <c r="EP29" s="210"/>
      <c r="EQ29" s="211"/>
      <c r="ER29" s="208">
        <f t="shared" si="355"/>
        <v>0</v>
      </c>
      <c r="ES29" s="210"/>
      <c r="ET29" s="207"/>
      <c r="EU29" s="210">
        <v>-35642.699999999997</v>
      </c>
      <c r="EV29" s="210"/>
      <c r="EW29" s="211"/>
      <c r="EX29" s="208">
        <f t="shared" si="356"/>
        <v>66145.604000000021</v>
      </c>
      <c r="EY29" s="212">
        <f t="shared" si="357"/>
        <v>91457</v>
      </c>
      <c r="EZ29" s="207">
        <f t="shared" si="358"/>
        <v>-25311.395999999979</v>
      </c>
      <c r="FA29" s="212">
        <f>EI29+EO29+EU29</f>
        <v>-25311.395999999979</v>
      </c>
      <c r="FB29" s="212">
        <f t="shared" si="359"/>
        <v>0</v>
      </c>
      <c r="FC29" s="212">
        <f t="shared" si="281"/>
        <v>0</v>
      </c>
      <c r="FD29" s="208">
        <f t="shared" si="360"/>
        <v>0</v>
      </c>
      <c r="FE29" s="210"/>
      <c r="FF29" s="207">
        <f t="shared" si="361"/>
        <v>0</v>
      </c>
      <c r="FG29" s="210"/>
      <c r="FH29" s="210"/>
      <c r="FI29" s="211"/>
      <c r="FJ29" s="208">
        <f t="shared" si="362"/>
        <v>0</v>
      </c>
      <c r="FK29" s="213"/>
      <c r="FL29" s="214">
        <f t="shared" si="363"/>
        <v>0</v>
      </c>
      <c r="FM29" s="213"/>
      <c r="FN29" s="213"/>
      <c r="FO29" s="215"/>
      <c r="FP29" s="271">
        <f t="shared" si="364"/>
        <v>66145.604000000021</v>
      </c>
      <c r="FQ29" s="212">
        <f t="shared" si="365"/>
        <v>91457</v>
      </c>
      <c r="FR29" s="212">
        <f t="shared" si="366"/>
        <v>-25311.395999999979</v>
      </c>
      <c r="FS29" s="212">
        <f t="shared" si="367"/>
        <v>-25311.395999999979</v>
      </c>
      <c r="FT29" s="212">
        <f t="shared" si="282"/>
        <v>0</v>
      </c>
      <c r="FU29" s="212">
        <f t="shared" si="283"/>
        <v>0</v>
      </c>
      <c r="FV29" s="208">
        <f t="shared" si="368"/>
        <v>0</v>
      </c>
      <c r="FW29" s="210"/>
      <c r="FX29" s="207">
        <f t="shared" si="369"/>
        <v>0</v>
      </c>
      <c r="FY29" s="210"/>
      <c r="FZ29" s="210"/>
      <c r="GA29" s="211"/>
      <c r="GB29" s="208">
        <f>GC29+GD29+GG29</f>
        <v>-71720.447499999806</v>
      </c>
      <c r="GC29" s="210"/>
      <c r="GD29" s="207">
        <f t="shared" si="371"/>
        <v>-71720.447499999806</v>
      </c>
      <c r="GE29" s="210">
        <v>-71720.447499999806</v>
      </c>
      <c r="GF29" s="210"/>
      <c r="GG29" s="211"/>
      <c r="GH29" s="208">
        <f t="shared" si="372"/>
        <v>-5574.8434999997844</v>
      </c>
      <c r="GI29" s="212">
        <f>FQ29+FW29+GC29</f>
        <v>91457</v>
      </c>
      <c r="GJ29" s="212">
        <f t="shared" si="374"/>
        <v>-97031.843499999784</v>
      </c>
      <c r="GK29" s="212">
        <f>FS29+FY29+GE29</f>
        <v>-97031.843499999784</v>
      </c>
      <c r="GL29" s="212">
        <f t="shared" si="375"/>
        <v>0</v>
      </c>
      <c r="GM29" s="212">
        <f t="shared" si="284"/>
        <v>0</v>
      </c>
      <c r="GN29" s="208">
        <f t="shared" si="376"/>
        <v>0</v>
      </c>
      <c r="GO29" s="210"/>
      <c r="GP29" s="207">
        <f t="shared" si="377"/>
        <v>0</v>
      </c>
      <c r="GQ29" s="210"/>
      <c r="GR29" s="210"/>
      <c r="GS29" s="211"/>
      <c r="GT29" s="208">
        <f t="shared" si="378"/>
        <v>-6207.3004600005224</v>
      </c>
      <c r="GU29" s="210"/>
      <c r="GV29" s="207">
        <f t="shared" si="379"/>
        <v>-6207.3004600005224</v>
      </c>
      <c r="GW29" s="210">
        <v>-6207.3004600005224</v>
      </c>
      <c r="GX29" s="210"/>
      <c r="GY29" s="211"/>
      <c r="GZ29" s="208">
        <f t="shared" si="380"/>
        <v>-11782.143960000307</v>
      </c>
      <c r="HA29" s="212">
        <f>GI29+GO29+GU29</f>
        <v>91457</v>
      </c>
      <c r="HB29" s="212">
        <f t="shared" si="382"/>
        <v>-103239.14396000031</v>
      </c>
      <c r="HC29" s="212">
        <f>GK29+GQ29+GW29</f>
        <v>-103239.14396000031</v>
      </c>
      <c r="HD29" s="212">
        <f t="shared" si="285"/>
        <v>0</v>
      </c>
      <c r="HE29" s="212"/>
      <c r="HF29" s="187"/>
      <c r="HG29" s="187"/>
      <c r="HH29" s="187"/>
      <c r="HI29" s="187"/>
      <c r="HJ29" s="187"/>
      <c r="HK29" s="187"/>
      <c r="HL29" s="187"/>
      <c r="HM29" s="187"/>
      <c r="HN29" s="187"/>
      <c r="HO29" s="187"/>
      <c r="HP29" s="187"/>
      <c r="HQ29" s="187"/>
      <c r="HR29" s="187"/>
      <c r="HS29" s="187"/>
      <c r="HT29" s="187"/>
      <c r="HU29" s="187"/>
      <c r="HV29" s="187"/>
      <c r="HW29" s="187"/>
      <c r="HX29" s="187"/>
      <c r="HY29" s="187"/>
      <c r="HZ29" s="187"/>
      <c r="IA29" s="187"/>
      <c r="IB29" s="187"/>
      <c r="IC29" s="187"/>
      <c r="ID29" s="163">
        <f t="shared" si="383"/>
        <v>-11782.143960000307</v>
      </c>
      <c r="IE29" s="144">
        <f t="shared" si="384"/>
        <v>91457</v>
      </c>
      <c r="IF29" s="144">
        <f t="shared" si="385"/>
        <v>-103239.14396000031</v>
      </c>
      <c r="IG29" s="144">
        <f>HC29+HI29+HO29+HU29+IA29</f>
        <v>-103239.14396000031</v>
      </c>
      <c r="IH29" s="144">
        <f t="shared" si="286"/>
        <v>0</v>
      </c>
      <c r="II29" s="144">
        <f t="shared" si="287"/>
        <v>0</v>
      </c>
      <c r="IJ29" s="208">
        <f t="shared" si="386"/>
        <v>0</v>
      </c>
      <c r="IK29" s="210"/>
      <c r="IL29" s="207"/>
      <c r="IM29" s="210"/>
      <c r="IN29" s="210"/>
      <c r="IO29" s="211"/>
      <c r="IP29" s="208">
        <f t="shared" si="387"/>
        <v>-22504.059697200079</v>
      </c>
      <c r="IQ29" s="210"/>
      <c r="IR29" s="207">
        <f t="shared" si="388"/>
        <v>-22504.059697200079</v>
      </c>
      <c r="IS29" s="210">
        <v>-22504.059697200079</v>
      </c>
      <c r="IT29" s="210"/>
      <c r="IU29" s="211"/>
      <c r="IV29" s="143">
        <f t="shared" si="288"/>
        <v>-34286.203657200385</v>
      </c>
      <c r="IW29" s="144">
        <f t="shared" si="289"/>
        <v>91457</v>
      </c>
      <c r="IX29" s="144">
        <f t="shared" si="290"/>
        <v>-125743.20365720039</v>
      </c>
      <c r="IY29" s="144">
        <f t="shared" si="291"/>
        <v>-125743.20365720039</v>
      </c>
      <c r="IZ29" s="144">
        <f t="shared" si="291"/>
        <v>0</v>
      </c>
      <c r="JA29" s="144">
        <f t="shared" si="291"/>
        <v>0</v>
      </c>
      <c r="JB29" s="260">
        <f t="shared" si="389"/>
        <v>0</v>
      </c>
      <c r="JC29" s="210"/>
      <c r="JD29" s="207"/>
      <c r="JE29" s="210"/>
      <c r="JF29" s="210"/>
      <c r="JG29" s="261"/>
      <c r="JH29" s="257">
        <f t="shared" si="390"/>
        <v>0</v>
      </c>
      <c r="JI29" s="210"/>
      <c r="JJ29" s="207">
        <f t="shared" si="391"/>
        <v>0</v>
      </c>
      <c r="JK29" s="210"/>
      <c r="JL29" s="210"/>
      <c r="JM29" s="211"/>
      <c r="JN29" s="143">
        <f t="shared" si="392"/>
        <v>-34286.203657200385</v>
      </c>
      <c r="JO29" s="144">
        <f t="shared" si="292"/>
        <v>91457</v>
      </c>
      <c r="JP29" s="144">
        <f t="shared" si="293"/>
        <v>-125743.20365720039</v>
      </c>
      <c r="JQ29" s="272">
        <f>IY29+JE29+JK29</f>
        <v>-125743.20365720039</v>
      </c>
      <c r="JR29" s="144">
        <f t="shared" si="294"/>
        <v>0</v>
      </c>
      <c r="JS29" s="144">
        <f t="shared" si="294"/>
        <v>0</v>
      </c>
      <c r="JT29" s="187"/>
      <c r="JU29" s="187"/>
      <c r="JV29" s="187"/>
      <c r="JW29" s="187"/>
      <c r="JX29" s="187"/>
      <c r="JY29" s="187"/>
      <c r="JZ29" s="143">
        <f t="shared" si="393"/>
        <v>-34286.203657200385</v>
      </c>
      <c r="KA29" s="144">
        <f t="shared" si="394"/>
        <v>91457</v>
      </c>
      <c r="KB29" s="144">
        <f t="shared" si="395"/>
        <v>-125743.20365720039</v>
      </c>
      <c r="KC29" s="144">
        <f t="shared" si="396"/>
        <v>-125743.20365720039</v>
      </c>
      <c r="KD29" s="144">
        <f t="shared" si="295"/>
        <v>0</v>
      </c>
      <c r="KE29" s="144">
        <f t="shared" si="295"/>
        <v>0</v>
      </c>
      <c r="KF29" s="260">
        <f t="shared" si="397"/>
        <v>0</v>
      </c>
      <c r="KG29" s="210"/>
      <c r="KH29" s="207"/>
      <c r="KI29" s="210"/>
      <c r="KJ29" s="210"/>
      <c r="KK29" s="261"/>
      <c r="KL29" s="381">
        <f t="shared" si="398"/>
        <v>0</v>
      </c>
      <c r="KM29" s="187"/>
      <c r="KN29" s="207">
        <f t="shared" si="399"/>
        <v>0</v>
      </c>
      <c r="KO29" s="210"/>
      <c r="KP29" s="210"/>
      <c r="KQ29" s="207"/>
      <c r="KR29" s="367">
        <f t="shared" si="400"/>
        <v>-34286.203657200385</v>
      </c>
      <c r="KS29" s="284">
        <f t="shared" si="119"/>
        <v>91457</v>
      </c>
      <c r="KT29" s="284">
        <f t="shared" si="120"/>
        <v>-125743.20365720039</v>
      </c>
      <c r="KU29" s="284">
        <f t="shared" si="121"/>
        <v>-125743.20365720039</v>
      </c>
      <c r="KV29" s="284">
        <f t="shared" si="121"/>
        <v>0</v>
      </c>
      <c r="KW29" s="155">
        <f t="shared" si="121"/>
        <v>0</v>
      </c>
      <c r="KX29" s="260">
        <f t="shared" si="401"/>
        <v>0</v>
      </c>
      <c r="KY29" s="210"/>
      <c r="KZ29" s="207"/>
      <c r="LA29" s="210"/>
      <c r="LB29" s="210"/>
      <c r="LC29" s="261"/>
      <c r="LD29" s="381">
        <f t="shared" si="402"/>
        <v>0</v>
      </c>
      <c r="LE29" s="187"/>
      <c r="LF29" s="207">
        <f t="shared" si="403"/>
        <v>0</v>
      </c>
      <c r="LG29" s="210"/>
      <c r="LH29" s="210"/>
      <c r="LI29" s="207"/>
      <c r="LJ29" s="372">
        <f t="shared" si="404"/>
        <v>-34286.203657200385</v>
      </c>
      <c r="LK29" s="284">
        <f t="shared" si="296"/>
        <v>91457</v>
      </c>
      <c r="LL29" s="284">
        <f t="shared" si="297"/>
        <v>-125743.20365720039</v>
      </c>
      <c r="LM29" s="284">
        <f t="shared" si="298"/>
        <v>-125743.20365720039</v>
      </c>
      <c r="LN29" s="284">
        <f t="shared" si="298"/>
        <v>0</v>
      </c>
      <c r="LO29" s="155">
        <f t="shared" si="298"/>
        <v>0</v>
      </c>
      <c r="LP29" s="187"/>
      <c r="LQ29" s="187"/>
      <c r="LR29" s="187"/>
      <c r="LS29" s="187"/>
      <c r="LT29" s="187"/>
      <c r="LU29" s="187"/>
      <c r="LV29" s="285">
        <f t="shared" si="299"/>
        <v>-34286.203657200385</v>
      </c>
      <c r="LW29" s="285">
        <f t="shared" si="300"/>
        <v>91457</v>
      </c>
      <c r="LX29" s="285">
        <f t="shared" si="301"/>
        <v>-125743.20365720039</v>
      </c>
      <c r="LY29" s="285">
        <f t="shared" si="302"/>
        <v>-125743.20365720039</v>
      </c>
      <c r="LZ29" s="285">
        <f t="shared" si="302"/>
        <v>0</v>
      </c>
      <c r="MA29" s="285">
        <f t="shared" si="302"/>
        <v>0</v>
      </c>
      <c r="MB29" s="260">
        <f t="shared" si="405"/>
        <v>0</v>
      </c>
      <c r="MC29" s="210"/>
      <c r="MD29" s="207"/>
      <c r="ME29" s="210"/>
      <c r="MF29" s="210"/>
      <c r="MG29" s="261"/>
      <c r="MH29" s="381">
        <f t="shared" si="406"/>
        <v>-8187.0042605968192</v>
      </c>
      <c r="MI29" s="187"/>
      <c r="MJ29" s="207">
        <f t="shared" si="407"/>
        <v>-8187.0042605968192</v>
      </c>
      <c r="MK29" s="210">
        <v>-8187.0042605968192</v>
      </c>
      <c r="ML29" s="210"/>
      <c r="MM29" s="207"/>
      <c r="MN29" s="155">
        <f>MO29+MP29</f>
        <v>-42473.207917797205</v>
      </c>
      <c r="MO29" s="284">
        <f>LW29+MC29+MI29</f>
        <v>91457</v>
      </c>
      <c r="MP29" s="284">
        <f>MQ29+MR29</f>
        <v>-133930.2079177972</v>
      </c>
      <c r="MQ29" s="284">
        <f t="shared" si="306"/>
        <v>-133930.2079177972</v>
      </c>
      <c r="MR29" s="284">
        <f t="shared" si="306"/>
        <v>0</v>
      </c>
      <c r="MS29" s="284">
        <f t="shared" si="306"/>
        <v>0</v>
      </c>
      <c r="MT29" s="155">
        <f t="shared" si="308"/>
        <v>0</v>
      </c>
      <c r="MU29" s="284"/>
      <c r="MV29" s="284">
        <f t="shared" si="309"/>
        <v>0</v>
      </c>
      <c r="MW29" s="680"/>
      <c r="MX29" s="680"/>
      <c r="MY29" s="680"/>
      <c r="MZ29" s="155">
        <f t="shared" si="408"/>
        <v>-42473.207917797205</v>
      </c>
      <c r="NA29" s="284">
        <f t="shared" si="409"/>
        <v>91457</v>
      </c>
      <c r="NB29" s="284">
        <f t="shared" si="410"/>
        <v>-133930.2079177972</v>
      </c>
      <c r="NC29" s="284">
        <f t="shared" si="411"/>
        <v>-133930.2079177972</v>
      </c>
      <c r="ND29" s="284">
        <f t="shared" si="412"/>
        <v>0</v>
      </c>
      <c r="NE29" s="284">
        <f t="shared" si="413"/>
        <v>0</v>
      </c>
      <c r="NF29" s="260">
        <f t="shared" si="414"/>
        <v>0</v>
      </c>
      <c r="NG29" s="210"/>
      <c r="NH29" s="207"/>
      <c r="NI29" s="210"/>
      <c r="NJ29" s="210"/>
      <c r="NK29" s="261"/>
      <c r="NL29" s="381">
        <f t="shared" si="415"/>
        <v>0</v>
      </c>
      <c r="NM29" s="187"/>
      <c r="NN29" s="207">
        <f t="shared" si="416"/>
        <v>0</v>
      </c>
      <c r="NO29" s="210"/>
      <c r="NP29" s="210"/>
      <c r="NQ29" s="207"/>
      <c r="NR29" s="285">
        <f t="shared" si="417"/>
        <v>-42473.207917797205</v>
      </c>
      <c r="NS29" s="285">
        <f t="shared" si="418"/>
        <v>91457</v>
      </c>
      <c r="NT29" s="285">
        <f t="shared" si="419"/>
        <v>-133930.2079177972</v>
      </c>
      <c r="NU29" s="285">
        <f t="shared" si="420"/>
        <v>-133930.2079177972</v>
      </c>
      <c r="NV29" s="285">
        <f t="shared" si="421"/>
        <v>0</v>
      </c>
      <c r="NW29" s="285">
        <f t="shared" si="422"/>
        <v>0</v>
      </c>
    </row>
    <row r="30" spans="1:387" s="231" customFormat="1" ht="30" x14ac:dyDescent="0.2">
      <c r="A30" s="218">
        <v>5</v>
      </c>
      <c r="B30" s="218">
        <v>169</v>
      </c>
      <c r="C30" s="219" t="s">
        <v>337</v>
      </c>
      <c r="D30" s="220">
        <f t="shared" si="318"/>
        <v>2184850</v>
      </c>
      <c r="E30" s="221">
        <v>2184850</v>
      </c>
      <c r="F30" s="222">
        <f t="shared" si="271"/>
        <v>0</v>
      </c>
      <c r="G30" s="221"/>
      <c r="H30" s="221"/>
      <c r="I30" s="222"/>
      <c r="J30" s="223">
        <v>0</v>
      </c>
      <c r="K30" s="221"/>
      <c r="L30" s="222">
        <v>0</v>
      </c>
      <c r="M30" s="221"/>
      <c r="N30" s="221"/>
      <c r="O30" s="222"/>
      <c r="P30" s="223">
        <f t="shared" si="272"/>
        <v>2184850</v>
      </c>
      <c r="Q30" s="222">
        <f t="shared" si="272"/>
        <v>2184850</v>
      </c>
      <c r="R30" s="222">
        <f t="shared" si="272"/>
        <v>0</v>
      </c>
      <c r="S30" s="222">
        <f t="shared" si="272"/>
        <v>0</v>
      </c>
      <c r="T30" s="222">
        <f t="shared" si="272"/>
        <v>0</v>
      </c>
      <c r="U30" s="222">
        <f t="shared" si="272"/>
        <v>0</v>
      </c>
      <c r="V30" s="223"/>
      <c r="W30" s="222"/>
      <c r="X30" s="222"/>
      <c r="Y30" s="222"/>
      <c r="Z30" s="222"/>
      <c r="AA30" s="222"/>
      <c r="AB30" s="223">
        <f t="shared" si="273"/>
        <v>2184850</v>
      </c>
      <c r="AC30" s="222">
        <f t="shared" si="273"/>
        <v>2184850</v>
      </c>
      <c r="AD30" s="222">
        <f t="shared" si="273"/>
        <v>0</v>
      </c>
      <c r="AE30" s="222">
        <f t="shared" si="273"/>
        <v>0</v>
      </c>
      <c r="AF30" s="222">
        <f t="shared" si="273"/>
        <v>0</v>
      </c>
      <c r="AG30" s="222">
        <f t="shared" si="273"/>
        <v>0</v>
      </c>
      <c r="AH30" s="223"/>
      <c r="AI30" s="222"/>
      <c r="AJ30" s="222"/>
      <c r="AK30" s="222"/>
      <c r="AL30" s="222"/>
      <c r="AM30" s="222"/>
      <c r="AN30" s="223">
        <f t="shared" si="319"/>
        <v>2184850</v>
      </c>
      <c r="AO30" s="222">
        <v>2184850</v>
      </c>
      <c r="AP30" s="222">
        <f t="shared" si="321"/>
        <v>0</v>
      </c>
      <c r="AQ30" s="222">
        <f t="shared" si="322"/>
        <v>0</v>
      </c>
      <c r="AR30" s="222">
        <f t="shared" si="322"/>
        <v>0</v>
      </c>
      <c r="AS30" s="222"/>
      <c r="AT30" s="223"/>
      <c r="AU30" s="222"/>
      <c r="AV30" s="222"/>
      <c r="AW30" s="222"/>
      <c r="AX30" s="222"/>
      <c r="AY30" s="222"/>
      <c r="AZ30" s="223">
        <f t="shared" si="323"/>
        <v>2184850</v>
      </c>
      <c r="BA30" s="222">
        <f t="shared" si="324"/>
        <v>2184850</v>
      </c>
      <c r="BB30" s="222">
        <f t="shared" si="325"/>
        <v>0</v>
      </c>
      <c r="BC30" s="222">
        <f t="shared" si="326"/>
        <v>0</v>
      </c>
      <c r="BD30" s="222">
        <f t="shared" si="326"/>
        <v>0</v>
      </c>
      <c r="BE30" s="222">
        <f t="shared" si="274"/>
        <v>0</v>
      </c>
      <c r="BF30" s="223"/>
      <c r="BG30" s="222"/>
      <c r="BH30" s="222"/>
      <c r="BI30" s="222"/>
      <c r="BJ30" s="222"/>
      <c r="BK30" s="222"/>
      <c r="BL30" s="223">
        <f t="shared" si="327"/>
        <v>0</v>
      </c>
      <c r="BM30" s="222"/>
      <c r="BN30" s="222"/>
      <c r="BO30" s="222"/>
      <c r="BP30" s="222"/>
      <c r="BQ30" s="222"/>
      <c r="BR30" s="223"/>
      <c r="BS30" s="222"/>
      <c r="BT30" s="222"/>
      <c r="BU30" s="222"/>
      <c r="BV30" s="222"/>
      <c r="BW30" s="222"/>
      <c r="BX30" s="223">
        <f t="shared" si="328"/>
        <v>2184850</v>
      </c>
      <c r="BY30" s="222">
        <f t="shared" si="329"/>
        <v>2184850</v>
      </c>
      <c r="BZ30" s="222">
        <f t="shared" si="275"/>
        <v>0</v>
      </c>
      <c r="CA30" s="222">
        <f t="shared" si="275"/>
        <v>0</v>
      </c>
      <c r="CB30" s="222">
        <f t="shared" si="275"/>
        <v>0</v>
      </c>
      <c r="CC30" s="222">
        <f t="shared" si="275"/>
        <v>0</v>
      </c>
      <c r="CD30" s="223">
        <f t="shared" si="330"/>
        <v>0</v>
      </c>
      <c r="CE30" s="222">
        <f t="shared" si="331"/>
        <v>0</v>
      </c>
      <c r="CF30" s="222">
        <f t="shared" si="276"/>
        <v>0</v>
      </c>
      <c r="CG30" s="222">
        <f t="shared" si="276"/>
        <v>0</v>
      </c>
      <c r="CH30" s="222">
        <f t="shared" si="276"/>
        <v>0</v>
      </c>
      <c r="CI30" s="222">
        <f t="shared" si="276"/>
        <v>0</v>
      </c>
      <c r="CJ30" s="223">
        <f t="shared" si="332"/>
        <v>2184850</v>
      </c>
      <c r="CK30" s="222">
        <f t="shared" si="333"/>
        <v>2184850</v>
      </c>
      <c r="CL30" s="222">
        <f t="shared" si="334"/>
        <v>0</v>
      </c>
      <c r="CM30" s="222">
        <f t="shared" si="335"/>
        <v>0</v>
      </c>
      <c r="CN30" s="222">
        <f t="shared" si="335"/>
        <v>0</v>
      </c>
      <c r="CO30" s="222">
        <f t="shared" si="277"/>
        <v>0</v>
      </c>
      <c r="CP30" s="224"/>
      <c r="CQ30" s="224"/>
      <c r="CR30" s="224"/>
      <c r="CS30" s="224"/>
      <c r="CT30" s="224"/>
      <c r="CU30" s="224"/>
      <c r="CV30" s="223">
        <f>CW30+CX30+DA30</f>
        <v>2184850</v>
      </c>
      <c r="CW30" s="225">
        <f t="shared" si="337"/>
        <v>2184850</v>
      </c>
      <c r="CX30" s="225">
        <f t="shared" si="338"/>
        <v>0</v>
      </c>
      <c r="CY30" s="225">
        <f t="shared" si="278"/>
        <v>0</v>
      </c>
      <c r="CZ30" s="225">
        <f t="shared" si="278"/>
        <v>0</v>
      </c>
      <c r="DA30" s="225">
        <f t="shared" si="278"/>
        <v>0</v>
      </c>
      <c r="DB30" s="223">
        <f t="shared" si="339"/>
        <v>0</v>
      </c>
      <c r="DC30" s="222"/>
      <c r="DD30" s="222"/>
      <c r="DE30" s="222"/>
      <c r="DF30" s="222"/>
      <c r="DG30" s="222"/>
      <c r="DH30" s="223">
        <f t="shared" si="340"/>
        <v>2184850</v>
      </c>
      <c r="DI30" s="225">
        <f t="shared" si="341"/>
        <v>2184850</v>
      </c>
      <c r="DJ30" s="222">
        <f t="shared" si="342"/>
        <v>0</v>
      </c>
      <c r="DK30" s="225">
        <f t="shared" si="343"/>
        <v>0</v>
      </c>
      <c r="DL30" s="225">
        <f t="shared" si="279"/>
        <v>0</v>
      </c>
      <c r="DM30" s="225">
        <f t="shared" si="279"/>
        <v>0</v>
      </c>
      <c r="DN30" s="223">
        <f t="shared" si="344"/>
        <v>287480</v>
      </c>
      <c r="DO30" s="222">
        <v>287480</v>
      </c>
      <c r="DP30" s="222"/>
      <c r="DQ30" s="222"/>
      <c r="DR30" s="222"/>
      <c r="DS30" s="226"/>
      <c r="DT30" s="223">
        <f t="shared" si="345"/>
        <v>2472330</v>
      </c>
      <c r="DU30" s="225">
        <f t="shared" si="346"/>
        <v>2472330</v>
      </c>
      <c r="DV30" s="225">
        <f t="shared" si="347"/>
        <v>0</v>
      </c>
      <c r="DW30" s="225">
        <f t="shared" si="348"/>
        <v>0</v>
      </c>
      <c r="DX30" s="225">
        <f t="shared" si="348"/>
        <v>0</v>
      </c>
      <c r="DY30" s="225">
        <f t="shared" si="280"/>
        <v>0</v>
      </c>
      <c r="DZ30" s="223">
        <f>EA30+EB30+EE30</f>
        <v>-66913</v>
      </c>
      <c r="EA30" s="222">
        <v>-66913</v>
      </c>
      <c r="EB30" s="222"/>
      <c r="EC30" s="222"/>
      <c r="ED30" s="222"/>
      <c r="EE30" s="226"/>
      <c r="EF30" s="223">
        <f>EG30+EH30+EK30</f>
        <v>2405417</v>
      </c>
      <c r="EG30" s="225">
        <f>DU30+EA30</f>
        <v>2405417</v>
      </c>
      <c r="EH30" s="225">
        <f t="shared" si="352"/>
        <v>0</v>
      </c>
      <c r="EI30" s="225">
        <f t="shared" si="353"/>
        <v>0</v>
      </c>
      <c r="EJ30" s="225">
        <f t="shared" si="353"/>
        <v>0</v>
      </c>
      <c r="EK30" s="226"/>
      <c r="EL30" s="223">
        <f t="shared" si="354"/>
        <v>0</v>
      </c>
      <c r="EM30" s="225"/>
      <c r="EN30" s="222"/>
      <c r="EO30" s="225"/>
      <c r="EP30" s="225"/>
      <c r="EQ30" s="226"/>
      <c r="ER30" s="223">
        <f t="shared" si="355"/>
        <v>0</v>
      </c>
      <c r="ES30" s="225"/>
      <c r="ET30" s="222"/>
      <c r="EU30" s="225"/>
      <c r="EV30" s="225"/>
      <c r="EW30" s="226"/>
      <c r="EX30" s="223">
        <f t="shared" si="356"/>
        <v>2405417</v>
      </c>
      <c r="EY30" s="227">
        <f t="shared" si="357"/>
        <v>2405417</v>
      </c>
      <c r="EZ30" s="222">
        <f t="shared" si="358"/>
        <v>0</v>
      </c>
      <c r="FA30" s="227">
        <f t="shared" si="359"/>
        <v>0</v>
      </c>
      <c r="FB30" s="227">
        <f t="shared" si="359"/>
        <v>0</v>
      </c>
      <c r="FC30" s="227">
        <f t="shared" si="281"/>
        <v>0</v>
      </c>
      <c r="FD30" s="223">
        <f t="shared" si="360"/>
        <v>0</v>
      </c>
      <c r="FE30" s="225"/>
      <c r="FF30" s="222">
        <f t="shared" si="361"/>
        <v>0</v>
      </c>
      <c r="FG30" s="225"/>
      <c r="FH30" s="225"/>
      <c r="FI30" s="226"/>
      <c r="FJ30" s="223">
        <f>FK30+FL30+FO30</f>
        <v>-199220.44200000001</v>
      </c>
      <c r="FK30" s="228">
        <f>-FE19</f>
        <v>-199220.44200000001</v>
      </c>
      <c r="FL30" s="229">
        <f t="shared" si="363"/>
        <v>0</v>
      </c>
      <c r="FM30" s="228"/>
      <c r="FN30" s="228"/>
      <c r="FO30" s="230"/>
      <c r="FP30" s="223">
        <f t="shared" si="364"/>
        <v>2206196.5580000002</v>
      </c>
      <c r="FQ30" s="227">
        <f>EY30+FE30+FK30</f>
        <v>2206196.5580000002</v>
      </c>
      <c r="FR30" s="227">
        <f>FS30+FT30</f>
        <v>0</v>
      </c>
      <c r="FS30" s="227">
        <f>FA30+FG30+FM30</f>
        <v>0</v>
      </c>
      <c r="FT30" s="227">
        <f t="shared" si="282"/>
        <v>0</v>
      </c>
      <c r="FU30" s="227">
        <f t="shared" si="283"/>
        <v>0</v>
      </c>
      <c r="FV30" s="223">
        <f t="shared" si="368"/>
        <v>0</v>
      </c>
      <c r="FW30" s="225"/>
      <c r="FX30" s="222">
        <f t="shared" si="369"/>
        <v>0</v>
      </c>
      <c r="FY30" s="225"/>
      <c r="FZ30" s="225"/>
      <c r="GA30" s="226"/>
      <c r="GB30" s="223">
        <f>GC30+GD30+GG30</f>
        <v>-108232.22734995186</v>
      </c>
      <c r="GC30" s="225">
        <v>-108232.22734995186</v>
      </c>
      <c r="GD30" s="222">
        <f t="shared" si="371"/>
        <v>0</v>
      </c>
      <c r="GE30" s="225"/>
      <c r="GF30" s="225"/>
      <c r="GG30" s="226"/>
      <c r="GH30" s="223">
        <f t="shared" si="372"/>
        <v>2097964.3306500483</v>
      </c>
      <c r="GI30" s="227">
        <f>FQ30+FW30+GC30</f>
        <v>2097964.3306500483</v>
      </c>
      <c r="GJ30" s="227">
        <f t="shared" si="374"/>
        <v>0</v>
      </c>
      <c r="GK30" s="227">
        <f t="shared" si="375"/>
        <v>0</v>
      </c>
      <c r="GL30" s="227">
        <f t="shared" si="375"/>
        <v>0</v>
      </c>
      <c r="GM30" s="227">
        <f t="shared" si="284"/>
        <v>0</v>
      </c>
      <c r="GN30" s="223">
        <f t="shared" si="376"/>
        <v>0</v>
      </c>
      <c r="GO30" s="225"/>
      <c r="GP30" s="222">
        <f t="shared" si="377"/>
        <v>0</v>
      </c>
      <c r="GQ30" s="225"/>
      <c r="GR30" s="225"/>
      <c r="GS30" s="226"/>
      <c r="GT30" s="223">
        <f t="shared" si="378"/>
        <v>-6462.7502557486296</v>
      </c>
      <c r="GU30" s="225">
        <v>-6462.7502557486296</v>
      </c>
      <c r="GV30" s="222">
        <f t="shared" si="379"/>
        <v>0</v>
      </c>
      <c r="GW30" s="225"/>
      <c r="GX30" s="225"/>
      <c r="GY30" s="226"/>
      <c r="GZ30" s="223">
        <f t="shared" si="380"/>
        <v>2091501.5803942997</v>
      </c>
      <c r="HA30" s="227">
        <f>GI30+GO30+GU30</f>
        <v>2091501.5803942997</v>
      </c>
      <c r="HB30" s="227">
        <f t="shared" si="382"/>
        <v>0</v>
      </c>
      <c r="HC30" s="227">
        <f t="shared" si="285"/>
        <v>0</v>
      </c>
      <c r="HD30" s="227">
        <f t="shared" si="285"/>
        <v>0</v>
      </c>
      <c r="HE30" s="227"/>
      <c r="HF30" s="187"/>
      <c r="HG30" s="187"/>
      <c r="HH30" s="187"/>
      <c r="HI30" s="187"/>
      <c r="HJ30" s="187"/>
      <c r="HK30" s="187"/>
      <c r="HL30" s="187"/>
      <c r="HM30" s="187"/>
      <c r="HN30" s="187"/>
      <c r="HO30" s="187"/>
      <c r="HP30" s="187"/>
      <c r="HQ30" s="187"/>
      <c r="HR30" s="187"/>
      <c r="HS30" s="187"/>
      <c r="HT30" s="187"/>
      <c r="HU30" s="187"/>
      <c r="HV30" s="187"/>
      <c r="HW30" s="187"/>
      <c r="HX30" s="187"/>
      <c r="HY30" s="187"/>
      <c r="HZ30" s="187"/>
      <c r="IA30" s="187"/>
      <c r="IB30" s="187"/>
      <c r="IC30" s="187"/>
      <c r="ID30" s="163">
        <f t="shared" si="383"/>
        <v>2091501.5803942997</v>
      </c>
      <c r="IE30" s="144">
        <f t="shared" si="384"/>
        <v>2091501.5803942997</v>
      </c>
      <c r="IF30" s="144">
        <f t="shared" si="385"/>
        <v>0</v>
      </c>
      <c r="IG30" s="144">
        <f t="shared" si="286"/>
        <v>0</v>
      </c>
      <c r="IH30" s="144">
        <f t="shared" si="286"/>
        <v>0</v>
      </c>
      <c r="II30" s="144">
        <f t="shared" si="287"/>
        <v>0</v>
      </c>
      <c r="IJ30" s="223">
        <f t="shared" si="386"/>
        <v>0</v>
      </c>
      <c r="IK30" s="225"/>
      <c r="IL30" s="222"/>
      <c r="IM30" s="225"/>
      <c r="IN30" s="225"/>
      <c r="IO30" s="226"/>
      <c r="IP30" s="223">
        <f t="shared" si="387"/>
        <v>-11731</v>
      </c>
      <c r="IQ30" s="225">
        <v>-11731</v>
      </c>
      <c r="IR30" s="222">
        <f t="shared" si="388"/>
        <v>0</v>
      </c>
      <c r="IS30" s="225"/>
      <c r="IT30" s="225"/>
      <c r="IU30" s="226"/>
      <c r="IV30" s="143">
        <f t="shared" si="288"/>
        <v>2079770.5803942997</v>
      </c>
      <c r="IW30" s="144">
        <f t="shared" si="289"/>
        <v>2079770.5803942997</v>
      </c>
      <c r="IX30" s="144">
        <f t="shared" si="290"/>
        <v>0</v>
      </c>
      <c r="IY30" s="144">
        <f t="shared" si="291"/>
        <v>0</v>
      </c>
      <c r="IZ30" s="144">
        <f t="shared" si="291"/>
        <v>0</v>
      </c>
      <c r="JA30" s="144">
        <f t="shared" si="291"/>
        <v>0</v>
      </c>
      <c r="JB30" s="262">
        <f t="shared" si="389"/>
        <v>0</v>
      </c>
      <c r="JC30" s="225"/>
      <c r="JD30" s="222"/>
      <c r="JE30" s="225"/>
      <c r="JF30" s="225"/>
      <c r="JG30" s="263"/>
      <c r="JH30" s="258">
        <f t="shared" si="390"/>
        <v>-32953.701349999697</v>
      </c>
      <c r="JI30" s="225">
        <f>-32953.7013499997</f>
        <v>-32953.701349999697</v>
      </c>
      <c r="JJ30" s="222">
        <f t="shared" si="391"/>
        <v>0</v>
      </c>
      <c r="JK30" s="225"/>
      <c r="JL30" s="225"/>
      <c r="JM30" s="226"/>
      <c r="JN30" s="143">
        <f t="shared" si="392"/>
        <v>2046816.8790442999</v>
      </c>
      <c r="JO30" s="144">
        <f>IW30+JC30+JI30</f>
        <v>2046816.8790442999</v>
      </c>
      <c r="JP30" s="144">
        <f t="shared" si="293"/>
        <v>0</v>
      </c>
      <c r="JQ30" s="144">
        <f t="shared" si="294"/>
        <v>0</v>
      </c>
      <c r="JR30" s="144">
        <f t="shared" si="294"/>
        <v>0</v>
      </c>
      <c r="JS30" s="144">
        <f t="shared" si="294"/>
        <v>0</v>
      </c>
      <c r="JT30" s="187"/>
      <c r="JU30" s="187"/>
      <c r="JV30" s="187"/>
      <c r="JW30" s="187"/>
      <c r="JX30" s="187"/>
      <c r="JY30" s="187"/>
      <c r="JZ30" s="143">
        <f>KA30+KB30+KE30</f>
        <v>2046816.8790442999</v>
      </c>
      <c r="KA30" s="144">
        <f t="shared" si="394"/>
        <v>2046816.8790442999</v>
      </c>
      <c r="KB30" s="144">
        <f t="shared" si="395"/>
        <v>0</v>
      </c>
      <c r="KC30" s="144">
        <f t="shared" si="396"/>
        <v>0</v>
      </c>
      <c r="KD30" s="144">
        <f t="shared" si="295"/>
        <v>0</v>
      </c>
      <c r="KE30" s="144">
        <f t="shared" si="295"/>
        <v>0</v>
      </c>
      <c r="KF30" s="262">
        <f t="shared" si="397"/>
        <v>0</v>
      </c>
      <c r="KG30" s="225"/>
      <c r="KH30" s="222"/>
      <c r="KI30" s="225"/>
      <c r="KJ30" s="225"/>
      <c r="KK30" s="263"/>
      <c r="KL30" s="382">
        <f t="shared" si="398"/>
        <v>0</v>
      </c>
      <c r="KM30" s="187"/>
      <c r="KN30" s="222">
        <f t="shared" si="399"/>
        <v>0</v>
      </c>
      <c r="KO30" s="225"/>
      <c r="KP30" s="225"/>
      <c r="KQ30" s="222"/>
      <c r="KR30" s="367">
        <f t="shared" si="400"/>
        <v>2046816.8790442999</v>
      </c>
      <c r="KS30" s="284">
        <f t="shared" si="119"/>
        <v>2046816.8790442999</v>
      </c>
      <c r="KT30" s="284">
        <f t="shared" si="120"/>
        <v>0</v>
      </c>
      <c r="KU30" s="284">
        <f t="shared" si="121"/>
        <v>0</v>
      </c>
      <c r="KV30" s="284">
        <f t="shared" si="121"/>
        <v>0</v>
      </c>
      <c r="KW30" s="155">
        <f t="shared" si="121"/>
        <v>0</v>
      </c>
      <c r="KX30" s="262">
        <f t="shared" si="401"/>
        <v>0</v>
      </c>
      <c r="KY30" s="225"/>
      <c r="KZ30" s="222"/>
      <c r="LA30" s="225"/>
      <c r="LB30" s="225"/>
      <c r="LC30" s="263"/>
      <c r="LD30" s="677">
        <f t="shared" si="402"/>
        <v>-41522.730020001531</v>
      </c>
      <c r="LE30" s="676">
        <v>-41522.730020001531</v>
      </c>
      <c r="LF30" s="222">
        <f t="shared" si="403"/>
        <v>0</v>
      </c>
      <c r="LG30" s="225"/>
      <c r="LH30" s="225"/>
      <c r="LI30" s="222"/>
      <c r="LJ30" s="372">
        <f t="shared" si="404"/>
        <v>2005294.1490242984</v>
      </c>
      <c r="LK30" s="284">
        <f t="shared" si="296"/>
        <v>2005294.1490242984</v>
      </c>
      <c r="LL30" s="284">
        <f t="shared" si="297"/>
        <v>0</v>
      </c>
      <c r="LM30" s="284">
        <f t="shared" si="298"/>
        <v>0</v>
      </c>
      <c r="LN30" s="284">
        <f t="shared" si="298"/>
        <v>0</v>
      </c>
      <c r="LO30" s="155">
        <f t="shared" si="298"/>
        <v>0</v>
      </c>
      <c r="LP30" s="187"/>
      <c r="LQ30" s="187"/>
      <c r="LR30" s="187"/>
      <c r="LS30" s="187"/>
      <c r="LT30" s="187"/>
      <c r="LU30" s="187"/>
      <c r="LV30" s="285">
        <f t="shared" si="299"/>
        <v>2005294.1490242984</v>
      </c>
      <c r="LW30" s="285">
        <f t="shared" si="300"/>
        <v>2005294.1490242984</v>
      </c>
      <c r="LX30" s="285">
        <f t="shared" si="301"/>
        <v>0</v>
      </c>
      <c r="LY30" s="285">
        <f t="shared" si="302"/>
        <v>0</v>
      </c>
      <c r="LZ30" s="285">
        <f t="shared" si="302"/>
        <v>0</v>
      </c>
      <c r="MA30" s="285">
        <f t="shared" si="302"/>
        <v>0</v>
      </c>
      <c r="MB30" s="262">
        <f t="shared" si="405"/>
        <v>0</v>
      </c>
      <c r="MC30" s="225"/>
      <c r="MD30" s="222"/>
      <c r="ME30" s="225"/>
      <c r="MF30" s="225"/>
      <c r="MG30" s="263"/>
      <c r="MH30" s="382">
        <f t="shared" si="406"/>
        <v>0</v>
      </c>
      <c r="MI30" s="187"/>
      <c r="MJ30" s="222">
        <f t="shared" si="407"/>
        <v>0</v>
      </c>
      <c r="MK30" s="225"/>
      <c r="ML30" s="225"/>
      <c r="MM30" s="222"/>
      <c r="MN30" s="155">
        <f>MO30+MP30</f>
        <v>2005294.1490242984</v>
      </c>
      <c r="MO30" s="284">
        <f t="shared" si="304"/>
        <v>2005294.1490242984</v>
      </c>
      <c r="MP30" s="284">
        <f t="shared" si="305"/>
        <v>0</v>
      </c>
      <c r="MQ30" s="284">
        <f t="shared" si="306"/>
        <v>0</v>
      </c>
      <c r="MR30" s="284">
        <f t="shared" si="306"/>
        <v>0</v>
      </c>
      <c r="MS30" s="284">
        <f t="shared" si="306"/>
        <v>0</v>
      </c>
      <c r="MT30" s="155">
        <f t="shared" si="308"/>
        <v>-1301509.1000000001</v>
      </c>
      <c r="MU30" s="738">
        <f>-1481067-186822+366379.9</f>
        <v>-1301509.1000000001</v>
      </c>
      <c r="MV30" s="284">
        <f t="shared" si="309"/>
        <v>0</v>
      </c>
      <c r="MW30" s="680"/>
      <c r="MX30" s="680"/>
      <c r="MY30" s="680"/>
      <c r="MZ30" s="155">
        <f>NA30+NB30+NE30</f>
        <v>703785.04902429832</v>
      </c>
      <c r="NA30" s="284">
        <f>MO30+MU30</f>
        <v>703785.04902429832</v>
      </c>
      <c r="NB30" s="284">
        <f t="shared" si="410"/>
        <v>0</v>
      </c>
      <c r="NC30" s="284">
        <f t="shared" si="411"/>
        <v>0</v>
      </c>
      <c r="ND30" s="284">
        <f t="shared" si="412"/>
        <v>0</v>
      </c>
      <c r="NE30" s="284">
        <f t="shared" si="413"/>
        <v>0</v>
      </c>
      <c r="NF30" s="262">
        <f t="shared" si="414"/>
        <v>0</v>
      </c>
      <c r="NG30" s="225"/>
      <c r="NH30" s="222"/>
      <c r="NI30" s="225"/>
      <c r="NJ30" s="225"/>
      <c r="NK30" s="263"/>
      <c r="NL30" s="382">
        <f t="shared" si="415"/>
        <v>0</v>
      </c>
      <c r="NM30" s="187"/>
      <c r="NN30" s="222">
        <f t="shared" si="416"/>
        <v>0</v>
      </c>
      <c r="NO30" s="225"/>
      <c r="NP30" s="225"/>
      <c r="NQ30" s="222"/>
      <c r="NR30" s="285">
        <f t="shared" si="417"/>
        <v>703785.04902429832</v>
      </c>
      <c r="NS30" s="285">
        <f t="shared" si="418"/>
        <v>703785.04902429832</v>
      </c>
      <c r="NT30" s="285">
        <f t="shared" si="419"/>
        <v>0</v>
      </c>
      <c r="NU30" s="285">
        <f t="shared" si="420"/>
        <v>0</v>
      </c>
      <c r="NV30" s="285">
        <f t="shared" si="421"/>
        <v>0</v>
      </c>
      <c r="NW30" s="285">
        <f t="shared" si="422"/>
        <v>0</v>
      </c>
    </row>
    <row r="31" spans="1:387" ht="15" customHeight="1" x14ac:dyDescent="0.2">
      <c r="A31" s="731">
        <v>6</v>
      </c>
      <c r="B31" s="731">
        <v>169</v>
      </c>
      <c r="C31" s="166" t="s">
        <v>338</v>
      </c>
      <c r="D31" s="715">
        <f t="shared" si="318"/>
        <v>143446</v>
      </c>
      <c r="E31" s="232">
        <v>143446</v>
      </c>
      <c r="F31" s="198">
        <f t="shared" si="271"/>
        <v>0</v>
      </c>
      <c r="G31" s="202"/>
      <c r="H31" s="202"/>
      <c r="I31" s="198"/>
      <c r="J31" s="143">
        <v>0</v>
      </c>
      <c r="K31" s="202"/>
      <c r="L31" s="198">
        <v>0</v>
      </c>
      <c r="M31" s="202"/>
      <c r="N31" s="202"/>
      <c r="O31" s="198"/>
      <c r="P31" s="143">
        <f t="shared" si="272"/>
        <v>143446</v>
      </c>
      <c r="Q31" s="198">
        <f t="shared" si="272"/>
        <v>143446</v>
      </c>
      <c r="R31" s="198">
        <f t="shared" si="272"/>
        <v>0</v>
      </c>
      <c r="S31" s="198">
        <f t="shared" si="272"/>
        <v>0</v>
      </c>
      <c r="T31" s="198">
        <f t="shared" si="272"/>
        <v>0</v>
      </c>
      <c r="U31" s="198">
        <f t="shared" si="272"/>
        <v>0</v>
      </c>
      <c r="V31" s="143"/>
      <c r="W31" s="198"/>
      <c r="X31" s="198"/>
      <c r="Y31" s="198"/>
      <c r="Z31" s="198"/>
      <c r="AA31" s="198"/>
      <c r="AB31" s="143">
        <f t="shared" si="273"/>
        <v>143446</v>
      </c>
      <c r="AC31" s="198">
        <f t="shared" si="273"/>
        <v>143446</v>
      </c>
      <c r="AD31" s="198">
        <f t="shared" si="273"/>
        <v>0</v>
      </c>
      <c r="AE31" s="198">
        <f t="shared" si="273"/>
        <v>0</v>
      </c>
      <c r="AF31" s="198">
        <f t="shared" si="273"/>
        <v>0</v>
      </c>
      <c r="AG31" s="198">
        <f t="shared" si="273"/>
        <v>0</v>
      </c>
      <c r="AH31" s="143"/>
      <c r="AI31" s="198"/>
      <c r="AJ31" s="198"/>
      <c r="AK31" s="198"/>
      <c r="AL31" s="198"/>
      <c r="AM31" s="198"/>
      <c r="AN31" s="143">
        <f t="shared" si="319"/>
        <v>143446</v>
      </c>
      <c r="AO31" s="198">
        <f t="shared" si="320"/>
        <v>143446</v>
      </c>
      <c r="AP31" s="198">
        <f t="shared" si="321"/>
        <v>0</v>
      </c>
      <c r="AQ31" s="198">
        <f t="shared" si="322"/>
        <v>0</v>
      </c>
      <c r="AR31" s="198">
        <f t="shared" si="322"/>
        <v>0</v>
      </c>
      <c r="AS31" s="198"/>
      <c r="AT31" s="143"/>
      <c r="AU31" s="198"/>
      <c r="AV31" s="198"/>
      <c r="AW31" s="198"/>
      <c r="AX31" s="198"/>
      <c r="AY31" s="198"/>
      <c r="AZ31" s="143">
        <f t="shared" si="323"/>
        <v>143446</v>
      </c>
      <c r="BA31" s="198">
        <f t="shared" si="324"/>
        <v>143446</v>
      </c>
      <c r="BB31" s="198">
        <f t="shared" si="325"/>
        <v>0</v>
      </c>
      <c r="BC31" s="198">
        <f t="shared" si="326"/>
        <v>0</v>
      </c>
      <c r="BD31" s="198">
        <f t="shared" si="326"/>
        <v>0</v>
      </c>
      <c r="BE31" s="198">
        <f t="shared" si="274"/>
        <v>0</v>
      </c>
      <c r="BF31" s="143"/>
      <c r="BG31" s="198"/>
      <c r="BH31" s="198"/>
      <c r="BI31" s="198"/>
      <c r="BJ31" s="198"/>
      <c r="BK31" s="198"/>
      <c r="BL31" s="143">
        <f t="shared" si="327"/>
        <v>0</v>
      </c>
      <c r="BM31" s="198"/>
      <c r="BN31" s="198"/>
      <c r="BO31" s="198"/>
      <c r="BP31" s="198"/>
      <c r="BQ31" s="198"/>
      <c r="BR31" s="143"/>
      <c r="BS31" s="198"/>
      <c r="BT31" s="198"/>
      <c r="BU31" s="198"/>
      <c r="BV31" s="198"/>
      <c r="BW31" s="198"/>
      <c r="BX31" s="143">
        <f t="shared" si="328"/>
        <v>143446</v>
      </c>
      <c r="BY31" s="198">
        <f t="shared" si="329"/>
        <v>143446</v>
      </c>
      <c r="BZ31" s="198">
        <f t="shared" si="275"/>
        <v>0</v>
      </c>
      <c r="CA31" s="198">
        <f t="shared" si="275"/>
        <v>0</v>
      </c>
      <c r="CB31" s="198">
        <f t="shared" si="275"/>
        <v>0</v>
      </c>
      <c r="CC31" s="198">
        <f t="shared" si="275"/>
        <v>0</v>
      </c>
      <c r="CD31" s="143">
        <f t="shared" si="330"/>
        <v>0</v>
      </c>
      <c r="CE31" s="198">
        <f t="shared" si="331"/>
        <v>0</v>
      </c>
      <c r="CF31" s="198">
        <f t="shared" si="276"/>
        <v>0</v>
      </c>
      <c r="CG31" s="198">
        <f t="shared" si="276"/>
        <v>0</v>
      </c>
      <c r="CH31" s="198">
        <f t="shared" si="276"/>
        <v>0</v>
      </c>
      <c r="CI31" s="198">
        <f t="shared" si="276"/>
        <v>0</v>
      </c>
      <c r="CJ31" s="143">
        <f t="shared" si="332"/>
        <v>143446</v>
      </c>
      <c r="CK31" s="198">
        <f t="shared" si="333"/>
        <v>143446</v>
      </c>
      <c r="CL31" s="198">
        <f t="shared" si="334"/>
        <v>0</v>
      </c>
      <c r="CM31" s="198">
        <f t="shared" si="335"/>
        <v>0</v>
      </c>
      <c r="CN31" s="198">
        <f t="shared" si="335"/>
        <v>0</v>
      </c>
      <c r="CO31" s="198">
        <f t="shared" si="277"/>
        <v>0</v>
      </c>
      <c r="CP31" s="187"/>
      <c r="CQ31" s="187"/>
      <c r="CR31" s="187"/>
      <c r="CS31" s="187"/>
      <c r="CT31" s="187"/>
      <c r="CU31" s="187"/>
      <c r="CV31" s="143">
        <f t="shared" ref="CV31:CV42" si="425">CW31+CX31+DA31</f>
        <v>143446</v>
      </c>
      <c r="CW31" s="144">
        <f t="shared" si="337"/>
        <v>143446</v>
      </c>
      <c r="CX31" s="144">
        <f t="shared" si="338"/>
        <v>0</v>
      </c>
      <c r="CY31" s="144">
        <f t="shared" si="278"/>
        <v>0</v>
      </c>
      <c r="CZ31" s="144">
        <f t="shared" si="278"/>
        <v>0</v>
      </c>
      <c r="DA31" s="144">
        <f t="shared" si="278"/>
        <v>0</v>
      </c>
      <c r="DB31" s="143">
        <f t="shared" si="339"/>
        <v>0</v>
      </c>
      <c r="DC31" s="198"/>
      <c r="DD31" s="198"/>
      <c r="DE31" s="198"/>
      <c r="DF31" s="198"/>
      <c r="DG31" s="198"/>
      <c r="DH31" s="143">
        <f t="shared" si="340"/>
        <v>143446</v>
      </c>
      <c r="DI31" s="144">
        <f t="shared" si="341"/>
        <v>143446</v>
      </c>
      <c r="DJ31" s="198">
        <f t="shared" si="342"/>
        <v>0</v>
      </c>
      <c r="DK31" s="144">
        <f t="shared" si="343"/>
        <v>0</v>
      </c>
      <c r="DL31" s="144">
        <f t="shared" si="279"/>
        <v>0</v>
      </c>
      <c r="DM31" s="144">
        <f t="shared" si="279"/>
        <v>0</v>
      </c>
      <c r="DN31" s="143">
        <f t="shared" si="344"/>
        <v>16472</v>
      </c>
      <c r="DO31" s="198">
        <v>16472</v>
      </c>
      <c r="DP31" s="198"/>
      <c r="DQ31" s="198"/>
      <c r="DR31" s="198"/>
      <c r="DS31" s="199"/>
      <c r="DT31" s="163">
        <f t="shared" si="345"/>
        <v>159918</v>
      </c>
      <c r="DU31" s="144">
        <f t="shared" si="346"/>
        <v>159918</v>
      </c>
      <c r="DV31" s="144">
        <f t="shared" si="347"/>
        <v>0</v>
      </c>
      <c r="DW31" s="144">
        <f t="shared" si="348"/>
        <v>0</v>
      </c>
      <c r="DX31" s="144">
        <f t="shared" si="348"/>
        <v>0</v>
      </c>
      <c r="DY31" s="144">
        <f t="shared" si="280"/>
        <v>0</v>
      </c>
      <c r="DZ31" s="143">
        <f t="shared" si="349"/>
        <v>0</v>
      </c>
      <c r="EA31" s="198"/>
      <c r="EB31" s="198"/>
      <c r="EC31" s="198"/>
      <c r="ED31" s="198"/>
      <c r="EE31" s="199"/>
      <c r="EF31" s="143">
        <f t="shared" si="350"/>
        <v>159918</v>
      </c>
      <c r="EG31" s="144">
        <f t="shared" si="351"/>
        <v>159918</v>
      </c>
      <c r="EH31" s="144">
        <f t="shared" si="352"/>
        <v>0</v>
      </c>
      <c r="EI31" s="144">
        <f t="shared" si="353"/>
        <v>0</v>
      </c>
      <c r="EJ31" s="144">
        <f t="shared" si="353"/>
        <v>0</v>
      </c>
      <c r="EK31" s="199"/>
      <c r="EL31" s="143">
        <f>EM31+EN31+EQ31</f>
        <v>0</v>
      </c>
      <c r="EM31" s="144"/>
      <c r="EN31" s="198"/>
      <c r="EO31" s="144"/>
      <c r="EP31" s="144"/>
      <c r="EQ31" s="199"/>
      <c r="ER31" s="143">
        <f>ES31+ET31+EW31</f>
        <v>0</v>
      </c>
      <c r="ES31" s="144"/>
      <c r="ET31" s="198"/>
      <c r="EU31" s="144"/>
      <c r="EV31" s="144"/>
      <c r="EW31" s="199"/>
      <c r="EX31" s="143">
        <f t="shared" si="356"/>
        <v>159918</v>
      </c>
      <c r="EY31" s="155">
        <f t="shared" si="357"/>
        <v>159918</v>
      </c>
      <c r="EZ31" s="198">
        <f t="shared" si="358"/>
        <v>0</v>
      </c>
      <c r="FA31" s="155">
        <f t="shared" si="359"/>
        <v>0</v>
      </c>
      <c r="FB31" s="155">
        <f t="shared" si="359"/>
        <v>0</v>
      </c>
      <c r="FC31" s="155">
        <f t="shared" si="281"/>
        <v>0</v>
      </c>
      <c r="FD31" s="143">
        <f>FE31+FF31+FI31</f>
        <v>0</v>
      </c>
      <c r="FE31" s="144"/>
      <c r="FF31" s="198">
        <f t="shared" si="361"/>
        <v>0</v>
      </c>
      <c r="FG31" s="144"/>
      <c r="FH31" s="144"/>
      <c r="FI31" s="199"/>
      <c r="FJ31" s="143">
        <f>FK31+FL31+FO31</f>
        <v>0</v>
      </c>
      <c r="FK31" s="156"/>
      <c r="FL31" s="200">
        <f t="shared" si="363"/>
        <v>0</v>
      </c>
      <c r="FM31" s="156"/>
      <c r="FN31" s="156"/>
      <c r="FO31" s="201"/>
      <c r="FP31" s="143">
        <f t="shared" si="364"/>
        <v>159918</v>
      </c>
      <c r="FQ31" s="155">
        <f t="shared" ref="FQ31:FQ42" si="426">EY31+FE31+FK31</f>
        <v>159918</v>
      </c>
      <c r="FR31" s="155">
        <f t="shared" si="366"/>
        <v>0</v>
      </c>
      <c r="FS31" s="155">
        <f t="shared" si="367"/>
        <v>0</v>
      </c>
      <c r="FT31" s="155">
        <f t="shared" si="282"/>
        <v>0</v>
      </c>
      <c r="FU31" s="155">
        <f t="shared" si="283"/>
        <v>0</v>
      </c>
      <c r="FV31" s="143">
        <f>FW31+FX31+GA31</f>
        <v>0</v>
      </c>
      <c r="FW31" s="144"/>
      <c r="FX31" s="198">
        <f t="shared" si="369"/>
        <v>0</v>
      </c>
      <c r="FY31" s="144"/>
      <c r="FZ31" s="144"/>
      <c r="GA31" s="199"/>
      <c r="GB31" s="143">
        <f t="shared" si="370"/>
        <v>0</v>
      </c>
      <c r="GC31" s="144"/>
      <c r="GD31" s="198">
        <f t="shared" si="371"/>
        <v>0</v>
      </c>
      <c r="GE31" s="144"/>
      <c r="GF31" s="144"/>
      <c r="GG31" s="199"/>
      <c r="GH31" s="143">
        <f>GI31+GJ31+GM31</f>
        <v>159918</v>
      </c>
      <c r="GI31" s="155">
        <f t="shared" si="373"/>
        <v>159918</v>
      </c>
      <c r="GJ31" s="155">
        <f t="shared" si="374"/>
        <v>0</v>
      </c>
      <c r="GK31" s="155">
        <f t="shared" si="375"/>
        <v>0</v>
      </c>
      <c r="GL31" s="155">
        <f t="shared" si="375"/>
        <v>0</v>
      </c>
      <c r="GM31" s="155">
        <f t="shared" si="284"/>
        <v>0</v>
      </c>
      <c r="GN31" s="143">
        <f>GO31+GP31+GS31</f>
        <v>0</v>
      </c>
      <c r="GO31" s="144"/>
      <c r="GP31" s="198">
        <f t="shared" si="377"/>
        <v>0</v>
      </c>
      <c r="GQ31" s="144"/>
      <c r="GR31" s="144"/>
      <c r="GS31" s="199"/>
      <c r="GT31" s="143">
        <f t="shared" si="378"/>
        <v>0</v>
      </c>
      <c r="GU31" s="144"/>
      <c r="GV31" s="198">
        <f t="shared" si="379"/>
        <v>0</v>
      </c>
      <c r="GW31" s="144"/>
      <c r="GX31" s="144"/>
      <c r="GY31" s="199"/>
      <c r="GZ31" s="143">
        <f t="shared" si="380"/>
        <v>159918</v>
      </c>
      <c r="HA31" s="155">
        <f t="shared" si="381"/>
        <v>159918</v>
      </c>
      <c r="HB31" s="155">
        <f t="shared" si="382"/>
        <v>0</v>
      </c>
      <c r="HC31" s="155">
        <f t="shared" si="285"/>
        <v>0</v>
      </c>
      <c r="HD31" s="155">
        <f t="shared" si="285"/>
        <v>0</v>
      </c>
      <c r="HE31" s="155"/>
      <c r="HF31" s="187"/>
      <c r="HG31" s="187"/>
      <c r="HH31" s="187"/>
      <c r="HI31" s="187"/>
      <c r="HJ31" s="187"/>
      <c r="HK31" s="187"/>
      <c r="HL31" s="187"/>
      <c r="HM31" s="187"/>
      <c r="HN31" s="187"/>
      <c r="HO31" s="187"/>
      <c r="HP31" s="187"/>
      <c r="HQ31" s="187"/>
      <c r="HR31" s="187"/>
      <c r="HS31" s="187"/>
      <c r="HT31" s="187"/>
      <c r="HU31" s="187"/>
      <c r="HV31" s="187"/>
      <c r="HW31" s="187"/>
      <c r="HX31" s="187"/>
      <c r="HY31" s="187"/>
      <c r="HZ31" s="187"/>
      <c r="IA31" s="187"/>
      <c r="IB31" s="187"/>
      <c r="IC31" s="187"/>
      <c r="ID31" s="163">
        <f t="shared" si="383"/>
        <v>159918</v>
      </c>
      <c r="IE31" s="144">
        <f t="shared" si="384"/>
        <v>159918</v>
      </c>
      <c r="IF31" s="144">
        <f t="shared" si="385"/>
        <v>0</v>
      </c>
      <c r="IG31" s="144">
        <f t="shared" si="286"/>
        <v>0</v>
      </c>
      <c r="IH31" s="144">
        <f t="shared" si="286"/>
        <v>0</v>
      </c>
      <c r="II31" s="144">
        <f t="shared" si="287"/>
        <v>0</v>
      </c>
      <c r="IJ31" s="143">
        <f t="shared" si="386"/>
        <v>0</v>
      </c>
      <c r="IK31" s="144"/>
      <c r="IL31" s="198"/>
      <c r="IM31" s="144"/>
      <c r="IN31" s="144"/>
      <c r="IO31" s="199"/>
      <c r="IP31" s="143">
        <f t="shared" si="387"/>
        <v>0</v>
      </c>
      <c r="IQ31" s="144"/>
      <c r="IR31" s="198">
        <f t="shared" si="388"/>
        <v>0</v>
      </c>
      <c r="IS31" s="144"/>
      <c r="IT31" s="144"/>
      <c r="IU31" s="199"/>
      <c r="IV31" s="143">
        <f t="shared" si="288"/>
        <v>159918</v>
      </c>
      <c r="IW31" s="144">
        <f t="shared" si="289"/>
        <v>159918</v>
      </c>
      <c r="IX31" s="144">
        <f t="shared" si="290"/>
        <v>0</v>
      </c>
      <c r="IY31" s="144">
        <f t="shared" si="291"/>
        <v>0</v>
      </c>
      <c r="IZ31" s="144">
        <f t="shared" si="291"/>
        <v>0</v>
      </c>
      <c r="JA31" s="144">
        <f t="shared" si="291"/>
        <v>0</v>
      </c>
      <c r="JB31" s="254">
        <f>JC31+JD31+JG31</f>
        <v>0</v>
      </c>
      <c r="JC31" s="144"/>
      <c r="JD31" s="198"/>
      <c r="JE31" s="144"/>
      <c r="JF31" s="144"/>
      <c r="JG31" s="259"/>
      <c r="JH31" s="252">
        <f t="shared" si="390"/>
        <v>0</v>
      </c>
      <c r="JI31" s="144"/>
      <c r="JJ31" s="198">
        <f t="shared" si="391"/>
        <v>0</v>
      </c>
      <c r="JK31" s="144"/>
      <c r="JL31" s="144"/>
      <c r="JM31" s="199"/>
      <c r="JN31" s="143">
        <f t="shared" si="392"/>
        <v>159918</v>
      </c>
      <c r="JO31" s="144">
        <f t="shared" si="292"/>
        <v>159918</v>
      </c>
      <c r="JP31" s="144">
        <f t="shared" si="293"/>
        <v>0</v>
      </c>
      <c r="JQ31" s="144">
        <f t="shared" si="294"/>
        <v>0</v>
      </c>
      <c r="JR31" s="144">
        <f t="shared" si="294"/>
        <v>0</v>
      </c>
      <c r="JS31" s="144">
        <f t="shared" si="294"/>
        <v>0</v>
      </c>
      <c r="JT31" s="187"/>
      <c r="JU31" s="187"/>
      <c r="JV31" s="187"/>
      <c r="JW31" s="187"/>
      <c r="JX31" s="187"/>
      <c r="JY31" s="187"/>
      <c r="JZ31" s="143">
        <f t="shared" si="393"/>
        <v>159918</v>
      </c>
      <c r="KA31" s="144">
        <f>JO31+JU31</f>
        <v>159918</v>
      </c>
      <c r="KB31" s="144">
        <f t="shared" si="395"/>
        <v>0</v>
      </c>
      <c r="KC31" s="144">
        <f t="shared" si="396"/>
        <v>0</v>
      </c>
      <c r="KD31" s="144">
        <f t="shared" si="295"/>
        <v>0</v>
      </c>
      <c r="KE31" s="144">
        <f t="shared" si="295"/>
        <v>0</v>
      </c>
      <c r="KF31" s="254">
        <f>KG31+KH31+KK31</f>
        <v>0</v>
      </c>
      <c r="KG31" s="144"/>
      <c r="KH31" s="198"/>
      <c r="KI31" s="144"/>
      <c r="KJ31" s="144"/>
      <c r="KK31" s="259"/>
      <c r="KL31" s="383">
        <f t="shared" si="398"/>
        <v>-106689.035</v>
      </c>
      <c r="KM31" s="384">
        <v>-106689.035</v>
      </c>
      <c r="KN31" s="198">
        <f t="shared" si="399"/>
        <v>0</v>
      </c>
      <c r="KO31" s="144"/>
      <c r="KP31" s="144"/>
      <c r="KQ31" s="198"/>
      <c r="KR31" s="367">
        <f t="shared" si="400"/>
        <v>53228.964999999997</v>
      </c>
      <c r="KS31" s="284">
        <f t="shared" si="119"/>
        <v>53228.964999999997</v>
      </c>
      <c r="KT31" s="284">
        <f t="shared" si="120"/>
        <v>0</v>
      </c>
      <c r="KU31" s="284">
        <f t="shared" si="121"/>
        <v>0</v>
      </c>
      <c r="KV31" s="284">
        <f t="shared" si="121"/>
        <v>0</v>
      </c>
      <c r="KW31" s="155">
        <f t="shared" si="121"/>
        <v>0</v>
      </c>
      <c r="KX31" s="254">
        <f>KY31+KZ31+LC31</f>
        <v>0</v>
      </c>
      <c r="KY31" s="144"/>
      <c r="KZ31" s="198"/>
      <c r="LA31" s="144"/>
      <c r="LB31" s="144"/>
      <c r="LC31" s="259"/>
      <c r="LD31" s="383">
        <f t="shared" si="402"/>
        <v>0</v>
      </c>
      <c r="LE31" s="682"/>
      <c r="LF31" s="198">
        <f t="shared" si="403"/>
        <v>0</v>
      </c>
      <c r="LG31" s="144"/>
      <c r="LH31" s="144"/>
      <c r="LI31" s="198"/>
      <c r="LJ31" s="372">
        <f t="shared" si="404"/>
        <v>53228.964999999997</v>
      </c>
      <c r="LK31" s="284">
        <f t="shared" si="296"/>
        <v>53228.964999999997</v>
      </c>
      <c r="LL31" s="284">
        <f t="shared" si="297"/>
        <v>0</v>
      </c>
      <c r="LM31" s="284">
        <f t="shared" si="298"/>
        <v>0</v>
      </c>
      <c r="LN31" s="284">
        <f t="shared" si="298"/>
        <v>0</v>
      </c>
      <c r="LO31" s="155">
        <f t="shared" si="298"/>
        <v>0</v>
      </c>
      <c r="LP31" s="187"/>
      <c r="LQ31" s="187"/>
      <c r="LR31" s="187"/>
      <c r="LS31" s="187"/>
      <c r="LT31" s="187"/>
      <c r="LU31" s="187"/>
      <c r="LV31" s="285">
        <f t="shared" si="299"/>
        <v>53228.964999999997</v>
      </c>
      <c r="LW31" s="285">
        <f t="shared" si="300"/>
        <v>53228.964999999997</v>
      </c>
      <c r="LX31" s="285">
        <f t="shared" si="301"/>
        <v>0</v>
      </c>
      <c r="LY31" s="285">
        <f t="shared" si="302"/>
        <v>0</v>
      </c>
      <c r="LZ31" s="285">
        <f t="shared" si="302"/>
        <v>0</v>
      </c>
      <c r="MA31" s="285">
        <f t="shared" si="302"/>
        <v>0</v>
      </c>
      <c r="MB31" s="254">
        <f>MC31+MD31+MG31</f>
        <v>0</v>
      </c>
      <c r="MC31" s="144"/>
      <c r="MD31" s="198"/>
      <c r="ME31" s="144"/>
      <c r="MF31" s="144"/>
      <c r="MG31" s="259"/>
      <c r="MH31" s="383">
        <f t="shared" si="406"/>
        <v>0</v>
      </c>
      <c r="MI31" s="384"/>
      <c r="MJ31" s="198">
        <f t="shared" si="407"/>
        <v>0</v>
      </c>
      <c r="MK31" s="144"/>
      <c r="ML31" s="144"/>
      <c r="MM31" s="198"/>
      <c r="MN31" s="155">
        <f t="shared" si="303"/>
        <v>53228.964999999997</v>
      </c>
      <c r="MO31" s="284">
        <f t="shared" si="304"/>
        <v>53228.964999999997</v>
      </c>
      <c r="MP31" s="284">
        <f t="shared" si="305"/>
        <v>0</v>
      </c>
      <c r="MQ31" s="284">
        <f t="shared" si="306"/>
        <v>0</v>
      </c>
      <c r="MR31" s="284">
        <f t="shared" si="306"/>
        <v>0</v>
      </c>
      <c r="MS31" s="284">
        <f t="shared" si="306"/>
        <v>0</v>
      </c>
      <c r="MT31" s="155">
        <f t="shared" si="308"/>
        <v>-14109</v>
      </c>
      <c r="MU31" s="738">
        <f>-16472+2363</f>
        <v>-14109</v>
      </c>
      <c r="MV31" s="284">
        <f t="shared" si="309"/>
        <v>0</v>
      </c>
      <c r="MW31" s="680"/>
      <c r="MX31" s="680"/>
      <c r="MY31" s="680"/>
      <c r="MZ31" s="155">
        <f t="shared" si="408"/>
        <v>39119.964999999997</v>
      </c>
      <c r="NA31" s="284">
        <f t="shared" si="409"/>
        <v>39119.964999999997</v>
      </c>
      <c r="NB31" s="284">
        <f t="shared" si="410"/>
        <v>0</v>
      </c>
      <c r="NC31" s="284">
        <f t="shared" si="411"/>
        <v>0</v>
      </c>
      <c r="ND31" s="284">
        <f t="shared" si="412"/>
        <v>0</v>
      </c>
      <c r="NE31" s="284">
        <f t="shared" si="413"/>
        <v>0</v>
      </c>
      <c r="NF31" s="254">
        <f>NG31+NH31+NK31</f>
        <v>0</v>
      </c>
      <c r="NG31" s="159"/>
      <c r="NH31" s="198"/>
      <c r="NI31" s="144"/>
      <c r="NJ31" s="144"/>
      <c r="NK31" s="259"/>
      <c r="NL31" s="383">
        <f t="shared" si="415"/>
        <v>0</v>
      </c>
      <c r="NM31" s="846"/>
      <c r="NN31" s="198">
        <f t="shared" si="416"/>
        <v>0</v>
      </c>
      <c r="NO31" s="144"/>
      <c r="NP31" s="144"/>
      <c r="NQ31" s="198"/>
      <c r="NR31" s="285">
        <f t="shared" si="417"/>
        <v>39119.964999999997</v>
      </c>
      <c r="NS31" s="285">
        <f t="shared" si="418"/>
        <v>39119.964999999997</v>
      </c>
      <c r="NT31" s="285">
        <f t="shared" si="419"/>
        <v>0</v>
      </c>
      <c r="NU31" s="285">
        <f t="shared" si="420"/>
        <v>0</v>
      </c>
      <c r="NV31" s="285">
        <f t="shared" si="421"/>
        <v>0</v>
      </c>
      <c r="NW31" s="285">
        <f t="shared" si="422"/>
        <v>0</v>
      </c>
    </row>
    <row r="32" spans="1:387" ht="15" customHeight="1" x14ac:dyDescent="0.2">
      <c r="A32" s="731">
        <v>7</v>
      </c>
      <c r="B32" s="731">
        <v>169</v>
      </c>
      <c r="C32" s="166" t="s">
        <v>339</v>
      </c>
      <c r="D32" s="715">
        <f t="shared" si="318"/>
        <v>4500</v>
      </c>
      <c r="E32" s="202"/>
      <c r="F32" s="198">
        <f t="shared" si="271"/>
        <v>4500</v>
      </c>
      <c r="G32" s="202">
        <v>4500</v>
      </c>
      <c r="H32" s="202"/>
      <c r="I32" s="198"/>
      <c r="J32" s="143">
        <v>0</v>
      </c>
      <c r="K32" s="202"/>
      <c r="L32" s="198">
        <v>0</v>
      </c>
      <c r="M32" s="202"/>
      <c r="N32" s="202"/>
      <c r="O32" s="198"/>
      <c r="P32" s="143">
        <f t="shared" si="272"/>
        <v>4500</v>
      </c>
      <c r="Q32" s="198">
        <f t="shared" si="272"/>
        <v>0</v>
      </c>
      <c r="R32" s="198">
        <f t="shared" si="272"/>
        <v>4500</v>
      </c>
      <c r="S32" s="198">
        <f t="shared" si="272"/>
        <v>4500</v>
      </c>
      <c r="T32" s="198">
        <f t="shared" si="272"/>
        <v>0</v>
      </c>
      <c r="U32" s="198">
        <f t="shared" si="272"/>
        <v>0</v>
      </c>
      <c r="V32" s="143"/>
      <c r="W32" s="198"/>
      <c r="X32" s="198"/>
      <c r="Y32" s="198"/>
      <c r="Z32" s="198"/>
      <c r="AA32" s="198"/>
      <c r="AB32" s="143">
        <f t="shared" si="273"/>
        <v>4500</v>
      </c>
      <c r="AC32" s="198">
        <f t="shared" si="273"/>
        <v>0</v>
      </c>
      <c r="AD32" s="198">
        <f t="shared" si="273"/>
        <v>4500</v>
      </c>
      <c r="AE32" s="198">
        <f t="shared" si="273"/>
        <v>4500</v>
      </c>
      <c r="AF32" s="198">
        <f t="shared" si="273"/>
        <v>0</v>
      </c>
      <c r="AG32" s="198">
        <f t="shared" si="273"/>
        <v>0</v>
      </c>
      <c r="AH32" s="143"/>
      <c r="AI32" s="198"/>
      <c r="AJ32" s="198"/>
      <c r="AK32" s="198"/>
      <c r="AL32" s="198"/>
      <c r="AM32" s="198"/>
      <c r="AN32" s="143">
        <f t="shared" si="319"/>
        <v>4500</v>
      </c>
      <c r="AO32" s="198">
        <f t="shared" si="320"/>
        <v>0</v>
      </c>
      <c r="AP32" s="198">
        <f t="shared" si="321"/>
        <v>4500</v>
      </c>
      <c r="AQ32" s="198">
        <f t="shared" si="322"/>
        <v>4500</v>
      </c>
      <c r="AR32" s="198">
        <f t="shared" si="322"/>
        <v>0</v>
      </c>
      <c r="AS32" s="198"/>
      <c r="AT32" s="143"/>
      <c r="AU32" s="198"/>
      <c r="AV32" s="198"/>
      <c r="AW32" s="198"/>
      <c r="AX32" s="198"/>
      <c r="AY32" s="198"/>
      <c r="AZ32" s="143">
        <f t="shared" si="323"/>
        <v>4500</v>
      </c>
      <c r="BA32" s="198">
        <f t="shared" si="324"/>
        <v>0</v>
      </c>
      <c r="BB32" s="198">
        <f t="shared" si="325"/>
        <v>4500</v>
      </c>
      <c r="BC32" s="198">
        <f t="shared" si="326"/>
        <v>4500</v>
      </c>
      <c r="BD32" s="198">
        <f t="shared" si="326"/>
        <v>0</v>
      </c>
      <c r="BE32" s="198">
        <f t="shared" si="274"/>
        <v>0</v>
      </c>
      <c r="BF32" s="143"/>
      <c r="BG32" s="198"/>
      <c r="BH32" s="198"/>
      <c r="BI32" s="198"/>
      <c r="BJ32" s="198"/>
      <c r="BK32" s="198"/>
      <c r="BL32" s="143">
        <f t="shared" si="327"/>
        <v>0</v>
      </c>
      <c r="BM32" s="198"/>
      <c r="BN32" s="198"/>
      <c r="BO32" s="198"/>
      <c r="BP32" s="198"/>
      <c r="BQ32" s="198"/>
      <c r="BR32" s="143"/>
      <c r="BS32" s="198"/>
      <c r="BT32" s="198"/>
      <c r="BU32" s="198"/>
      <c r="BV32" s="198"/>
      <c r="BW32" s="198"/>
      <c r="BX32" s="143">
        <f t="shared" si="328"/>
        <v>4500</v>
      </c>
      <c r="BY32" s="198">
        <f t="shared" si="329"/>
        <v>0</v>
      </c>
      <c r="BZ32" s="198">
        <f t="shared" si="275"/>
        <v>4500</v>
      </c>
      <c r="CA32" s="198">
        <f t="shared" si="275"/>
        <v>4500</v>
      </c>
      <c r="CB32" s="198">
        <f t="shared" si="275"/>
        <v>0</v>
      </c>
      <c r="CC32" s="198">
        <f t="shared" si="275"/>
        <v>0</v>
      </c>
      <c r="CD32" s="143">
        <f t="shared" si="330"/>
        <v>0</v>
      </c>
      <c r="CE32" s="198">
        <f t="shared" si="331"/>
        <v>0</v>
      </c>
      <c r="CF32" s="198">
        <f t="shared" si="276"/>
        <v>0</v>
      </c>
      <c r="CG32" s="198">
        <f t="shared" si="276"/>
        <v>0</v>
      </c>
      <c r="CH32" s="198">
        <f t="shared" si="276"/>
        <v>0</v>
      </c>
      <c r="CI32" s="198">
        <f t="shared" si="276"/>
        <v>0</v>
      </c>
      <c r="CJ32" s="143">
        <f t="shared" si="332"/>
        <v>4500</v>
      </c>
      <c r="CK32" s="198">
        <f t="shared" si="333"/>
        <v>0</v>
      </c>
      <c r="CL32" s="198">
        <f t="shared" si="334"/>
        <v>4500</v>
      </c>
      <c r="CM32" s="198">
        <f t="shared" si="335"/>
        <v>4500</v>
      </c>
      <c r="CN32" s="198">
        <f t="shared" si="335"/>
        <v>0</v>
      </c>
      <c r="CO32" s="198">
        <f t="shared" si="277"/>
        <v>0</v>
      </c>
      <c r="CP32" s="187"/>
      <c r="CQ32" s="187"/>
      <c r="CR32" s="187"/>
      <c r="CS32" s="187"/>
      <c r="CT32" s="187"/>
      <c r="CU32" s="187"/>
      <c r="CV32" s="143">
        <f t="shared" si="425"/>
        <v>4500</v>
      </c>
      <c r="CW32" s="144">
        <f t="shared" si="337"/>
        <v>0</v>
      </c>
      <c r="CX32" s="144">
        <f t="shared" si="338"/>
        <v>4500</v>
      </c>
      <c r="CY32" s="144">
        <f t="shared" si="278"/>
        <v>4500</v>
      </c>
      <c r="CZ32" s="144">
        <f t="shared" si="278"/>
        <v>0</v>
      </c>
      <c r="DA32" s="144">
        <f t="shared" si="278"/>
        <v>0</v>
      </c>
      <c r="DB32" s="143">
        <f t="shared" si="339"/>
        <v>0</v>
      </c>
      <c r="DC32" s="198"/>
      <c r="DD32" s="198"/>
      <c r="DE32" s="198"/>
      <c r="DF32" s="198"/>
      <c r="DG32" s="198"/>
      <c r="DH32" s="143">
        <f>DI32+DJ32+DM32</f>
        <v>4500</v>
      </c>
      <c r="DI32" s="144">
        <f t="shared" si="341"/>
        <v>0</v>
      </c>
      <c r="DJ32" s="198">
        <f t="shared" si="342"/>
        <v>4500</v>
      </c>
      <c r="DK32" s="144">
        <f t="shared" si="343"/>
        <v>4500</v>
      </c>
      <c r="DL32" s="144">
        <f t="shared" si="279"/>
        <v>0</v>
      </c>
      <c r="DM32" s="144">
        <f t="shared" si="279"/>
        <v>0</v>
      </c>
      <c r="DN32" s="143">
        <f t="shared" si="344"/>
        <v>0</v>
      </c>
      <c r="DO32" s="198"/>
      <c r="DP32" s="198"/>
      <c r="DQ32" s="198"/>
      <c r="DR32" s="198"/>
      <c r="DS32" s="199"/>
      <c r="DT32" s="163">
        <f t="shared" si="345"/>
        <v>4500</v>
      </c>
      <c r="DU32" s="144">
        <f t="shared" si="346"/>
        <v>0</v>
      </c>
      <c r="DV32" s="144">
        <f t="shared" si="347"/>
        <v>4500</v>
      </c>
      <c r="DW32" s="144">
        <f t="shared" si="348"/>
        <v>4500</v>
      </c>
      <c r="DX32" s="144">
        <f t="shared" si="348"/>
        <v>0</v>
      </c>
      <c r="DY32" s="144">
        <f t="shared" si="280"/>
        <v>0</v>
      </c>
      <c r="DZ32" s="143">
        <f t="shared" si="349"/>
        <v>0</v>
      </c>
      <c r="EA32" s="198"/>
      <c r="EB32" s="198"/>
      <c r="EC32" s="198"/>
      <c r="ED32" s="198"/>
      <c r="EE32" s="199"/>
      <c r="EF32" s="143">
        <f t="shared" si="350"/>
        <v>4500</v>
      </c>
      <c r="EG32" s="144">
        <f t="shared" si="351"/>
        <v>0</v>
      </c>
      <c r="EH32" s="144">
        <f t="shared" si="352"/>
        <v>4500</v>
      </c>
      <c r="EI32" s="144">
        <f t="shared" si="353"/>
        <v>4500</v>
      </c>
      <c r="EJ32" s="144">
        <f t="shared" si="353"/>
        <v>0</v>
      </c>
      <c r="EK32" s="199"/>
      <c r="EL32" s="143">
        <f t="shared" ref="EL32:EL40" si="427">EM32+EN32+EQ32</f>
        <v>0</v>
      </c>
      <c r="EM32" s="144"/>
      <c r="EN32" s="198"/>
      <c r="EO32" s="144"/>
      <c r="EP32" s="144"/>
      <c r="EQ32" s="199"/>
      <c r="ER32" s="143">
        <f t="shared" ref="ER32:ER40" si="428">ES32+ET32+EW32</f>
        <v>0</v>
      </c>
      <c r="ES32" s="144"/>
      <c r="ET32" s="198"/>
      <c r="EU32" s="144"/>
      <c r="EV32" s="144"/>
      <c r="EW32" s="199"/>
      <c r="EX32" s="143">
        <f t="shared" si="356"/>
        <v>4500</v>
      </c>
      <c r="EY32" s="155">
        <f t="shared" si="357"/>
        <v>0</v>
      </c>
      <c r="EZ32" s="198">
        <f t="shared" si="358"/>
        <v>4500</v>
      </c>
      <c r="FA32" s="155">
        <f t="shared" si="359"/>
        <v>4500</v>
      </c>
      <c r="FB32" s="155">
        <f t="shared" si="359"/>
        <v>0</v>
      </c>
      <c r="FC32" s="155">
        <f t="shared" si="281"/>
        <v>0</v>
      </c>
      <c r="FD32" s="143">
        <f t="shared" ref="FD32:FD40" si="429">FE32+FF32+FI32</f>
        <v>0</v>
      </c>
      <c r="FE32" s="144"/>
      <c r="FF32" s="198">
        <f t="shared" si="361"/>
        <v>0</v>
      </c>
      <c r="FG32" s="144"/>
      <c r="FH32" s="144"/>
      <c r="FI32" s="199"/>
      <c r="FJ32" s="143">
        <f t="shared" ref="FJ32:FJ40" si="430">FK32+FL32+FO32</f>
        <v>0</v>
      </c>
      <c r="FK32" s="156"/>
      <c r="FL32" s="200">
        <f t="shared" si="363"/>
        <v>0</v>
      </c>
      <c r="FM32" s="156"/>
      <c r="FN32" s="156"/>
      <c r="FO32" s="201"/>
      <c r="FP32" s="143">
        <f t="shared" si="364"/>
        <v>4500</v>
      </c>
      <c r="FQ32" s="155">
        <f t="shared" si="426"/>
        <v>0</v>
      </c>
      <c r="FR32" s="155">
        <f t="shared" si="366"/>
        <v>4500</v>
      </c>
      <c r="FS32" s="155">
        <f>FA32+FG32+FM32</f>
        <v>4500</v>
      </c>
      <c r="FT32" s="155">
        <f t="shared" si="282"/>
        <v>0</v>
      </c>
      <c r="FU32" s="155">
        <f t="shared" si="283"/>
        <v>0</v>
      </c>
      <c r="FV32" s="143">
        <f t="shared" ref="FV32:FV40" si="431">FW32+FX32+GA32</f>
        <v>0</v>
      </c>
      <c r="FW32" s="144"/>
      <c r="FX32" s="198">
        <f t="shared" si="369"/>
        <v>0</v>
      </c>
      <c r="FY32" s="144"/>
      <c r="FZ32" s="144"/>
      <c r="GA32" s="199"/>
      <c r="GB32" s="143">
        <f t="shared" si="370"/>
        <v>0</v>
      </c>
      <c r="GC32" s="144"/>
      <c r="GD32" s="198">
        <f t="shared" si="371"/>
        <v>0</v>
      </c>
      <c r="GE32" s="144"/>
      <c r="GF32" s="144"/>
      <c r="GG32" s="199"/>
      <c r="GH32" s="143">
        <f t="shared" ref="GH32:GH40" si="432">GI32+GJ32+GM32</f>
        <v>4500</v>
      </c>
      <c r="GI32" s="155">
        <f t="shared" si="373"/>
        <v>0</v>
      </c>
      <c r="GJ32" s="155">
        <f t="shared" si="374"/>
        <v>4500</v>
      </c>
      <c r="GK32" s="155">
        <f t="shared" si="375"/>
        <v>4500</v>
      </c>
      <c r="GL32" s="155">
        <f t="shared" si="375"/>
        <v>0</v>
      </c>
      <c r="GM32" s="155">
        <f t="shared" si="284"/>
        <v>0</v>
      </c>
      <c r="GN32" s="143">
        <f t="shared" ref="GN32:GN40" si="433">GO32+GP32+GS32</f>
        <v>0</v>
      </c>
      <c r="GO32" s="144"/>
      <c r="GP32" s="198">
        <f t="shared" si="377"/>
        <v>0</v>
      </c>
      <c r="GQ32" s="144"/>
      <c r="GR32" s="144"/>
      <c r="GS32" s="199"/>
      <c r="GT32" s="143">
        <f t="shared" si="378"/>
        <v>0</v>
      </c>
      <c r="GU32" s="144"/>
      <c r="GV32" s="198">
        <f t="shared" si="379"/>
        <v>0</v>
      </c>
      <c r="GW32" s="144"/>
      <c r="GX32" s="144"/>
      <c r="GY32" s="199"/>
      <c r="GZ32" s="143">
        <f t="shared" si="380"/>
        <v>4500</v>
      </c>
      <c r="HA32" s="155">
        <f t="shared" si="381"/>
        <v>0</v>
      </c>
      <c r="HB32" s="155">
        <f t="shared" si="382"/>
        <v>4500</v>
      </c>
      <c r="HC32" s="155">
        <f t="shared" si="285"/>
        <v>4500</v>
      </c>
      <c r="HD32" s="155">
        <f t="shared" si="285"/>
        <v>0</v>
      </c>
      <c r="HE32" s="155"/>
      <c r="HF32" s="187"/>
      <c r="HG32" s="187"/>
      <c r="HH32" s="187"/>
      <c r="HI32" s="187"/>
      <c r="HJ32" s="187"/>
      <c r="HK32" s="187"/>
      <c r="HL32" s="187"/>
      <c r="HM32" s="187"/>
      <c r="HN32" s="187"/>
      <c r="HO32" s="187"/>
      <c r="HP32" s="187"/>
      <c r="HQ32" s="187"/>
      <c r="HR32" s="187"/>
      <c r="HS32" s="187"/>
      <c r="HT32" s="187"/>
      <c r="HU32" s="187"/>
      <c r="HV32" s="187"/>
      <c r="HW32" s="187"/>
      <c r="HX32" s="187"/>
      <c r="HY32" s="187"/>
      <c r="HZ32" s="187"/>
      <c r="IA32" s="187"/>
      <c r="IB32" s="187"/>
      <c r="IC32" s="187"/>
      <c r="ID32" s="163">
        <f t="shared" si="383"/>
        <v>4500</v>
      </c>
      <c r="IE32" s="144">
        <f t="shared" si="384"/>
        <v>0</v>
      </c>
      <c r="IF32" s="144">
        <f t="shared" si="385"/>
        <v>4500</v>
      </c>
      <c r="IG32" s="144">
        <f t="shared" si="286"/>
        <v>4500</v>
      </c>
      <c r="IH32" s="144">
        <f t="shared" si="286"/>
        <v>0</v>
      </c>
      <c r="II32" s="144">
        <f t="shared" si="287"/>
        <v>0</v>
      </c>
      <c r="IJ32" s="143">
        <f t="shared" si="386"/>
        <v>0</v>
      </c>
      <c r="IK32" s="144"/>
      <c r="IL32" s="198"/>
      <c r="IM32" s="144"/>
      <c r="IN32" s="144"/>
      <c r="IO32" s="199"/>
      <c r="IP32" s="143">
        <f t="shared" si="387"/>
        <v>0</v>
      </c>
      <c r="IQ32" s="144"/>
      <c r="IR32" s="198">
        <f t="shared" si="388"/>
        <v>0</v>
      </c>
      <c r="IS32" s="144"/>
      <c r="IT32" s="144"/>
      <c r="IU32" s="199"/>
      <c r="IV32" s="143">
        <f t="shared" si="288"/>
        <v>4500</v>
      </c>
      <c r="IW32" s="144">
        <f t="shared" si="289"/>
        <v>0</v>
      </c>
      <c r="IX32" s="144">
        <f t="shared" si="290"/>
        <v>4500</v>
      </c>
      <c r="IY32" s="144">
        <f t="shared" si="291"/>
        <v>4500</v>
      </c>
      <c r="IZ32" s="144">
        <f t="shared" si="291"/>
        <v>0</v>
      </c>
      <c r="JA32" s="144">
        <f t="shared" si="291"/>
        <v>0</v>
      </c>
      <c r="JB32" s="254">
        <f t="shared" ref="JB32:JB40" si="434">JC32+JD32+JG32</f>
        <v>0</v>
      </c>
      <c r="JC32" s="144"/>
      <c r="JD32" s="198"/>
      <c r="JE32" s="144"/>
      <c r="JF32" s="144"/>
      <c r="JG32" s="259"/>
      <c r="JH32" s="252">
        <f t="shared" si="390"/>
        <v>0</v>
      </c>
      <c r="JI32" s="144"/>
      <c r="JJ32" s="198">
        <f t="shared" si="391"/>
        <v>0</v>
      </c>
      <c r="JK32" s="144"/>
      <c r="JL32" s="144"/>
      <c r="JM32" s="199"/>
      <c r="JN32" s="143">
        <f t="shared" si="392"/>
        <v>4500</v>
      </c>
      <c r="JO32" s="144">
        <f t="shared" si="292"/>
        <v>0</v>
      </c>
      <c r="JP32" s="144">
        <f t="shared" si="293"/>
        <v>4500</v>
      </c>
      <c r="JQ32" s="144">
        <f t="shared" si="294"/>
        <v>4500</v>
      </c>
      <c r="JR32" s="144">
        <f t="shared" si="294"/>
        <v>0</v>
      </c>
      <c r="JS32" s="144">
        <f t="shared" si="294"/>
        <v>0</v>
      </c>
      <c r="JT32" s="187"/>
      <c r="JU32" s="187"/>
      <c r="JV32" s="187"/>
      <c r="JW32" s="187"/>
      <c r="JX32" s="187"/>
      <c r="JY32" s="187"/>
      <c r="JZ32" s="143">
        <f t="shared" si="393"/>
        <v>4500</v>
      </c>
      <c r="KA32" s="144">
        <f t="shared" si="394"/>
        <v>0</v>
      </c>
      <c r="KB32" s="144">
        <f t="shared" si="395"/>
        <v>4500</v>
      </c>
      <c r="KC32" s="144">
        <f t="shared" si="396"/>
        <v>4500</v>
      </c>
      <c r="KD32" s="144">
        <f t="shared" si="295"/>
        <v>0</v>
      </c>
      <c r="KE32" s="144">
        <f t="shared" si="295"/>
        <v>0</v>
      </c>
      <c r="KF32" s="254">
        <f t="shared" ref="KF32:KF40" si="435">KG32+KH32+KK32</f>
        <v>0</v>
      </c>
      <c r="KG32" s="144"/>
      <c r="KH32" s="198"/>
      <c r="KI32" s="144"/>
      <c r="KJ32" s="144"/>
      <c r="KK32" s="259"/>
      <c r="KL32" s="288">
        <f t="shared" si="398"/>
        <v>0</v>
      </c>
      <c r="KM32" s="187"/>
      <c r="KN32" s="198">
        <f t="shared" si="399"/>
        <v>0</v>
      </c>
      <c r="KO32" s="144"/>
      <c r="KP32" s="144"/>
      <c r="KQ32" s="198"/>
      <c r="KR32" s="367">
        <f t="shared" si="400"/>
        <v>4500</v>
      </c>
      <c r="KS32" s="284">
        <f t="shared" si="119"/>
        <v>0</v>
      </c>
      <c r="KT32" s="284">
        <f t="shared" si="120"/>
        <v>4500</v>
      </c>
      <c r="KU32" s="284">
        <f t="shared" si="121"/>
        <v>4500</v>
      </c>
      <c r="KV32" s="284">
        <f t="shared" si="121"/>
        <v>0</v>
      </c>
      <c r="KW32" s="155">
        <f t="shared" si="121"/>
        <v>0</v>
      </c>
      <c r="KX32" s="254">
        <f t="shared" ref="KX32:KX40" si="436">KY32+KZ32+LC32</f>
        <v>0</v>
      </c>
      <c r="KY32" s="144"/>
      <c r="KZ32" s="198"/>
      <c r="LA32" s="144"/>
      <c r="LB32" s="144"/>
      <c r="LC32" s="259"/>
      <c r="LD32" s="288">
        <f t="shared" si="402"/>
        <v>0</v>
      </c>
      <c r="LE32" s="187"/>
      <c r="LF32" s="198">
        <f t="shared" si="403"/>
        <v>0</v>
      </c>
      <c r="LG32" s="144"/>
      <c r="LH32" s="144"/>
      <c r="LI32" s="198"/>
      <c r="LJ32" s="372">
        <f t="shared" si="404"/>
        <v>4500</v>
      </c>
      <c r="LK32" s="284">
        <f t="shared" si="296"/>
        <v>0</v>
      </c>
      <c r="LL32" s="284">
        <f t="shared" si="297"/>
        <v>4500</v>
      </c>
      <c r="LM32" s="284">
        <f t="shared" si="298"/>
        <v>4500</v>
      </c>
      <c r="LN32" s="284">
        <f t="shared" si="298"/>
        <v>0</v>
      </c>
      <c r="LO32" s="155">
        <f t="shared" si="298"/>
        <v>0</v>
      </c>
      <c r="LP32" s="187"/>
      <c r="LQ32" s="187"/>
      <c r="LR32" s="187"/>
      <c r="LS32" s="187"/>
      <c r="LT32" s="187"/>
      <c r="LU32" s="187"/>
      <c r="LV32" s="285">
        <f t="shared" si="299"/>
        <v>4500</v>
      </c>
      <c r="LW32" s="285">
        <f t="shared" si="300"/>
        <v>0</v>
      </c>
      <c r="LX32" s="285">
        <f t="shared" si="301"/>
        <v>4500</v>
      </c>
      <c r="LY32" s="285">
        <f t="shared" si="302"/>
        <v>4500</v>
      </c>
      <c r="LZ32" s="285">
        <f t="shared" si="302"/>
        <v>0</v>
      </c>
      <c r="MA32" s="285">
        <f t="shared" si="302"/>
        <v>0</v>
      </c>
      <c r="MB32" s="254">
        <f t="shared" ref="MB32:MB40" si="437">MC32+MD32+MG32</f>
        <v>0</v>
      </c>
      <c r="MC32" s="144"/>
      <c r="MD32" s="198"/>
      <c r="ME32" s="144"/>
      <c r="MF32" s="144"/>
      <c r="MG32" s="259"/>
      <c r="MH32" s="288">
        <f t="shared" si="406"/>
        <v>0</v>
      </c>
      <c r="MI32" s="187"/>
      <c r="MJ32" s="198">
        <f t="shared" si="407"/>
        <v>0</v>
      </c>
      <c r="MK32" s="144"/>
      <c r="ML32" s="144"/>
      <c r="MM32" s="198"/>
      <c r="MN32" s="155">
        <f t="shared" si="303"/>
        <v>4500</v>
      </c>
      <c r="MO32" s="284">
        <f t="shared" si="304"/>
        <v>0</v>
      </c>
      <c r="MP32" s="284">
        <f t="shared" si="305"/>
        <v>4500</v>
      </c>
      <c r="MQ32" s="284">
        <f t="shared" si="306"/>
        <v>4500</v>
      </c>
      <c r="MR32" s="284">
        <f t="shared" si="306"/>
        <v>0</v>
      </c>
      <c r="MS32" s="284">
        <f t="shared" si="306"/>
        <v>0</v>
      </c>
      <c r="MT32" s="155">
        <f t="shared" si="308"/>
        <v>0</v>
      </c>
      <c r="MU32" s="284"/>
      <c r="MV32" s="284">
        <f t="shared" si="309"/>
        <v>0</v>
      </c>
      <c r="MW32" s="680"/>
      <c r="MX32" s="680"/>
      <c r="MY32" s="680"/>
      <c r="MZ32" s="155">
        <f t="shared" si="408"/>
        <v>4500</v>
      </c>
      <c r="NA32" s="284">
        <f t="shared" si="409"/>
        <v>0</v>
      </c>
      <c r="NB32" s="284">
        <f t="shared" si="410"/>
        <v>4500</v>
      </c>
      <c r="NC32" s="284">
        <f t="shared" si="411"/>
        <v>4500</v>
      </c>
      <c r="ND32" s="284">
        <f t="shared" si="412"/>
        <v>0</v>
      </c>
      <c r="NE32" s="284">
        <f t="shared" si="413"/>
        <v>0</v>
      </c>
      <c r="NF32" s="254">
        <f t="shared" ref="NF32:NF40" si="438">NG32+NH32+NK32</f>
        <v>0</v>
      </c>
      <c r="NG32" s="144"/>
      <c r="NH32" s="198"/>
      <c r="NI32" s="144"/>
      <c r="NJ32" s="144"/>
      <c r="NK32" s="259"/>
      <c r="NL32" s="288">
        <f t="shared" si="415"/>
        <v>0</v>
      </c>
      <c r="NM32" s="187"/>
      <c r="NN32" s="198">
        <f t="shared" si="416"/>
        <v>0</v>
      </c>
      <c r="NO32" s="144"/>
      <c r="NP32" s="144"/>
      <c r="NQ32" s="198"/>
      <c r="NR32" s="285">
        <f t="shared" si="417"/>
        <v>4500</v>
      </c>
      <c r="NS32" s="285">
        <f t="shared" si="418"/>
        <v>0</v>
      </c>
      <c r="NT32" s="285">
        <f t="shared" si="419"/>
        <v>4500</v>
      </c>
      <c r="NU32" s="285">
        <f t="shared" si="420"/>
        <v>4500</v>
      </c>
      <c r="NV32" s="285">
        <f t="shared" si="421"/>
        <v>0</v>
      </c>
      <c r="NW32" s="285">
        <f t="shared" si="422"/>
        <v>0</v>
      </c>
    </row>
    <row r="33" spans="1:387" ht="30" customHeight="1" x14ac:dyDescent="0.2">
      <c r="A33" s="731">
        <v>8</v>
      </c>
      <c r="B33" s="731">
        <v>120</v>
      </c>
      <c r="C33" s="166" t="s">
        <v>340</v>
      </c>
      <c r="D33" s="715">
        <f t="shared" si="318"/>
        <v>3000</v>
      </c>
      <c r="E33" s="202"/>
      <c r="F33" s="198">
        <f t="shared" si="271"/>
        <v>3000</v>
      </c>
      <c r="G33" s="202">
        <v>3000</v>
      </c>
      <c r="H33" s="202"/>
      <c r="I33" s="198"/>
      <c r="J33" s="143">
        <v>0</v>
      </c>
      <c r="K33" s="202"/>
      <c r="L33" s="198">
        <v>0</v>
      </c>
      <c r="M33" s="202"/>
      <c r="N33" s="202"/>
      <c r="O33" s="198"/>
      <c r="P33" s="143">
        <f t="shared" si="272"/>
        <v>3000</v>
      </c>
      <c r="Q33" s="198">
        <f t="shared" si="272"/>
        <v>0</v>
      </c>
      <c r="R33" s="198">
        <f t="shared" si="272"/>
        <v>3000</v>
      </c>
      <c r="S33" s="198">
        <f t="shared" si="272"/>
        <v>3000</v>
      </c>
      <c r="T33" s="198">
        <f t="shared" si="272"/>
        <v>0</v>
      </c>
      <c r="U33" s="198">
        <f t="shared" si="272"/>
        <v>0</v>
      </c>
      <c r="V33" s="143"/>
      <c r="W33" s="198"/>
      <c r="X33" s="198"/>
      <c r="Y33" s="198"/>
      <c r="Z33" s="198"/>
      <c r="AA33" s="198"/>
      <c r="AB33" s="143">
        <f t="shared" si="273"/>
        <v>3000</v>
      </c>
      <c r="AC33" s="198">
        <f t="shared" si="273"/>
        <v>0</v>
      </c>
      <c r="AD33" s="198">
        <f t="shared" si="273"/>
        <v>3000</v>
      </c>
      <c r="AE33" s="198">
        <f t="shared" si="273"/>
        <v>3000</v>
      </c>
      <c r="AF33" s="198">
        <f t="shared" si="273"/>
        <v>0</v>
      </c>
      <c r="AG33" s="198">
        <f t="shared" si="273"/>
        <v>0</v>
      </c>
      <c r="AH33" s="143"/>
      <c r="AI33" s="198"/>
      <c r="AJ33" s="198"/>
      <c r="AK33" s="198"/>
      <c r="AL33" s="198"/>
      <c r="AM33" s="198"/>
      <c r="AN33" s="143">
        <f t="shared" si="319"/>
        <v>3000</v>
      </c>
      <c r="AO33" s="198">
        <f t="shared" si="320"/>
        <v>0</v>
      </c>
      <c r="AP33" s="198">
        <f t="shared" si="321"/>
        <v>3000</v>
      </c>
      <c r="AQ33" s="198">
        <f t="shared" si="322"/>
        <v>3000</v>
      </c>
      <c r="AR33" s="198">
        <f t="shared" si="322"/>
        <v>0</v>
      </c>
      <c r="AS33" s="198"/>
      <c r="AT33" s="143"/>
      <c r="AU33" s="198"/>
      <c r="AV33" s="198"/>
      <c r="AW33" s="198"/>
      <c r="AX33" s="198"/>
      <c r="AY33" s="198"/>
      <c r="AZ33" s="143">
        <f t="shared" si="323"/>
        <v>3000</v>
      </c>
      <c r="BA33" s="198">
        <f t="shared" si="324"/>
        <v>0</v>
      </c>
      <c r="BB33" s="198">
        <f t="shared" si="325"/>
        <v>3000</v>
      </c>
      <c r="BC33" s="198">
        <f t="shared" si="326"/>
        <v>3000</v>
      </c>
      <c r="BD33" s="198">
        <f t="shared" si="326"/>
        <v>0</v>
      </c>
      <c r="BE33" s="198">
        <f t="shared" si="274"/>
        <v>0</v>
      </c>
      <c r="BF33" s="143"/>
      <c r="BG33" s="198"/>
      <c r="BH33" s="198"/>
      <c r="BI33" s="198"/>
      <c r="BJ33" s="198"/>
      <c r="BK33" s="198"/>
      <c r="BL33" s="143">
        <f t="shared" si="327"/>
        <v>0</v>
      </c>
      <c r="BM33" s="198"/>
      <c r="BN33" s="198"/>
      <c r="BO33" s="198"/>
      <c r="BP33" s="198"/>
      <c r="BQ33" s="198"/>
      <c r="BR33" s="143"/>
      <c r="BS33" s="198"/>
      <c r="BT33" s="198"/>
      <c r="BU33" s="198"/>
      <c r="BV33" s="198"/>
      <c r="BW33" s="198"/>
      <c r="BX33" s="143">
        <f t="shared" si="328"/>
        <v>3000</v>
      </c>
      <c r="BY33" s="198">
        <f t="shared" si="329"/>
        <v>0</v>
      </c>
      <c r="BZ33" s="198">
        <f t="shared" si="275"/>
        <v>3000</v>
      </c>
      <c r="CA33" s="198">
        <f t="shared" si="275"/>
        <v>3000</v>
      </c>
      <c r="CB33" s="198">
        <f t="shared" si="275"/>
        <v>0</v>
      </c>
      <c r="CC33" s="198">
        <f t="shared" si="275"/>
        <v>0</v>
      </c>
      <c r="CD33" s="143">
        <f t="shared" si="330"/>
        <v>0</v>
      </c>
      <c r="CE33" s="198">
        <f t="shared" si="331"/>
        <v>0</v>
      </c>
      <c r="CF33" s="198">
        <f t="shared" si="276"/>
        <v>0</v>
      </c>
      <c r="CG33" s="198">
        <f t="shared" si="276"/>
        <v>0</v>
      </c>
      <c r="CH33" s="198">
        <f t="shared" si="276"/>
        <v>0</v>
      </c>
      <c r="CI33" s="198">
        <f t="shared" si="276"/>
        <v>0</v>
      </c>
      <c r="CJ33" s="143">
        <f t="shared" si="332"/>
        <v>3000</v>
      </c>
      <c r="CK33" s="198">
        <f t="shared" si="333"/>
        <v>0</v>
      </c>
      <c r="CL33" s="198">
        <f t="shared" si="334"/>
        <v>3000</v>
      </c>
      <c r="CM33" s="198">
        <f t="shared" si="335"/>
        <v>3000</v>
      </c>
      <c r="CN33" s="198">
        <f t="shared" si="335"/>
        <v>0</v>
      </c>
      <c r="CO33" s="198">
        <f t="shared" si="277"/>
        <v>0</v>
      </c>
      <c r="CP33" s="187"/>
      <c r="CQ33" s="187"/>
      <c r="CR33" s="187"/>
      <c r="CS33" s="187"/>
      <c r="CT33" s="187"/>
      <c r="CU33" s="187"/>
      <c r="CV33" s="143">
        <f t="shared" si="425"/>
        <v>3000</v>
      </c>
      <c r="CW33" s="144">
        <f t="shared" si="337"/>
        <v>0</v>
      </c>
      <c r="CX33" s="144">
        <f t="shared" si="338"/>
        <v>3000</v>
      </c>
      <c r="CY33" s="144">
        <f t="shared" si="278"/>
        <v>3000</v>
      </c>
      <c r="CZ33" s="144">
        <f t="shared" si="278"/>
        <v>0</v>
      </c>
      <c r="DA33" s="144">
        <f t="shared" si="278"/>
        <v>0</v>
      </c>
      <c r="DB33" s="143">
        <f t="shared" si="339"/>
        <v>0</v>
      </c>
      <c r="DC33" s="198"/>
      <c r="DD33" s="198"/>
      <c r="DE33" s="198"/>
      <c r="DF33" s="198"/>
      <c r="DG33" s="198"/>
      <c r="DH33" s="143">
        <f t="shared" ref="DH33:DH42" si="439">DI33+DJ33+DM33</f>
        <v>3000</v>
      </c>
      <c r="DI33" s="144">
        <f t="shared" si="341"/>
        <v>0</v>
      </c>
      <c r="DJ33" s="198">
        <f t="shared" si="342"/>
        <v>3000</v>
      </c>
      <c r="DK33" s="144">
        <f t="shared" si="343"/>
        <v>3000</v>
      </c>
      <c r="DL33" s="144">
        <f t="shared" si="279"/>
        <v>0</v>
      </c>
      <c r="DM33" s="144">
        <f t="shared" si="279"/>
        <v>0</v>
      </c>
      <c r="DN33" s="143">
        <f t="shared" si="344"/>
        <v>0</v>
      </c>
      <c r="DO33" s="198"/>
      <c r="DP33" s="198"/>
      <c r="DQ33" s="198"/>
      <c r="DR33" s="198"/>
      <c r="DS33" s="199"/>
      <c r="DT33" s="163">
        <f t="shared" si="345"/>
        <v>3000</v>
      </c>
      <c r="DU33" s="144">
        <f t="shared" si="346"/>
        <v>0</v>
      </c>
      <c r="DV33" s="144">
        <f t="shared" si="347"/>
        <v>3000</v>
      </c>
      <c r="DW33" s="144">
        <f t="shared" si="348"/>
        <v>3000</v>
      </c>
      <c r="DX33" s="144">
        <f t="shared" si="348"/>
        <v>0</v>
      </c>
      <c r="DY33" s="144">
        <f t="shared" si="280"/>
        <v>0</v>
      </c>
      <c r="DZ33" s="143">
        <f t="shared" si="349"/>
        <v>0</v>
      </c>
      <c r="EA33" s="198"/>
      <c r="EB33" s="198"/>
      <c r="EC33" s="198"/>
      <c r="ED33" s="198"/>
      <c r="EE33" s="199"/>
      <c r="EF33" s="143">
        <f t="shared" si="350"/>
        <v>3000</v>
      </c>
      <c r="EG33" s="144">
        <f t="shared" si="351"/>
        <v>0</v>
      </c>
      <c r="EH33" s="144">
        <f t="shared" si="352"/>
        <v>3000</v>
      </c>
      <c r="EI33" s="144">
        <f t="shared" si="353"/>
        <v>3000</v>
      </c>
      <c r="EJ33" s="144">
        <f t="shared" si="353"/>
        <v>0</v>
      </c>
      <c r="EK33" s="199"/>
      <c r="EL33" s="143">
        <f t="shared" si="427"/>
        <v>0</v>
      </c>
      <c r="EM33" s="144"/>
      <c r="EN33" s="198"/>
      <c r="EO33" s="144"/>
      <c r="EP33" s="144"/>
      <c r="EQ33" s="199"/>
      <c r="ER33" s="143">
        <f t="shared" si="428"/>
        <v>0</v>
      </c>
      <c r="ES33" s="144"/>
      <c r="ET33" s="198"/>
      <c r="EU33" s="144"/>
      <c r="EV33" s="144"/>
      <c r="EW33" s="199"/>
      <c r="EX33" s="143">
        <f t="shared" si="356"/>
        <v>3000</v>
      </c>
      <c r="EY33" s="155">
        <f t="shared" si="357"/>
        <v>0</v>
      </c>
      <c r="EZ33" s="198">
        <f t="shared" si="358"/>
        <v>3000</v>
      </c>
      <c r="FA33" s="155">
        <f t="shared" si="359"/>
        <v>3000</v>
      </c>
      <c r="FB33" s="155">
        <f t="shared" si="359"/>
        <v>0</v>
      </c>
      <c r="FC33" s="155">
        <f t="shared" si="281"/>
        <v>0</v>
      </c>
      <c r="FD33" s="143">
        <f t="shared" si="429"/>
        <v>0</v>
      </c>
      <c r="FE33" s="144"/>
      <c r="FF33" s="198">
        <f t="shared" si="361"/>
        <v>0</v>
      </c>
      <c r="FG33" s="144"/>
      <c r="FH33" s="144"/>
      <c r="FI33" s="199"/>
      <c r="FJ33" s="143">
        <f t="shared" si="430"/>
        <v>0</v>
      </c>
      <c r="FK33" s="156"/>
      <c r="FL33" s="200">
        <f t="shared" si="363"/>
        <v>0</v>
      </c>
      <c r="FM33" s="156"/>
      <c r="FN33" s="156"/>
      <c r="FO33" s="201"/>
      <c r="FP33" s="143">
        <f t="shared" si="364"/>
        <v>3000</v>
      </c>
      <c r="FQ33" s="155">
        <f t="shared" si="426"/>
        <v>0</v>
      </c>
      <c r="FR33" s="155">
        <f t="shared" si="366"/>
        <v>3000</v>
      </c>
      <c r="FS33" s="155">
        <f>FA33+FG33+FM33</f>
        <v>3000</v>
      </c>
      <c r="FT33" s="155">
        <f t="shared" si="282"/>
        <v>0</v>
      </c>
      <c r="FU33" s="155">
        <f t="shared" si="283"/>
        <v>0</v>
      </c>
      <c r="FV33" s="143">
        <f t="shared" si="431"/>
        <v>0</v>
      </c>
      <c r="FW33" s="144"/>
      <c r="FX33" s="198">
        <f t="shared" si="369"/>
        <v>0</v>
      </c>
      <c r="FY33" s="144"/>
      <c r="FZ33" s="144"/>
      <c r="GA33" s="199"/>
      <c r="GB33" s="143">
        <f t="shared" si="370"/>
        <v>0</v>
      </c>
      <c r="GC33" s="144"/>
      <c r="GD33" s="198">
        <f t="shared" si="371"/>
        <v>0</v>
      </c>
      <c r="GE33" s="144"/>
      <c r="GF33" s="144"/>
      <c r="GG33" s="199"/>
      <c r="GH33" s="143">
        <f t="shared" si="432"/>
        <v>3000</v>
      </c>
      <c r="GI33" s="155">
        <f t="shared" si="373"/>
        <v>0</v>
      </c>
      <c r="GJ33" s="155">
        <f t="shared" si="374"/>
        <v>3000</v>
      </c>
      <c r="GK33" s="155">
        <f t="shared" si="375"/>
        <v>3000</v>
      </c>
      <c r="GL33" s="155">
        <f t="shared" si="375"/>
        <v>0</v>
      </c>
      <c r="GM33" s="155">
        <f t="shared" si="284"/>
        <v>0</v>
      </c>
      <c r="GN33" s="143">
        <f t="shared" si="433"/>
        <v>0</v>
      </c>
      <c r="GO33" s="144"/>
      <c r="GP33" s="198">
        <f t="shared" si="377"/>
        <v>0</v>
      </c>
      <c r="GQ33" s="144"/>
      <c r="GR33" s="144"/>
      <c r="GS33" s="199"/>
      <c r="GT33" s="143">
        <f t="shared" si="378"/>
        <v>0</v>
      </c>
      <c r="GU33" s="144"/>
      <c r="GV33" s="198">
        <f t="shared" si="379"/>
        <v>0</v>
      </c>
      <c r="GW33" s="144"/>
      <c r="GX33" s="144"/>
      <c r="GY33" s="199"/>
      <c r="GZ33" s="143">
        <f t="shared" si="380"/>
        <v>3000</v>
      </c>
      <c r="HA33" s="155">
        <f t="shared" si="381"/>
        <v>0</v>
      </c>
      <c r="HB33" s="155">
        <f t="shared" si="382"/>
        <v>3000</v>
      </c>
      <c r="HC33" s="155">
        <f t="shared" si="285"/>
        <v>3000</v>
      </c>
      <c r="HD33" s="155">
        <f t="shared" si="285"/>
        <v>0</v>
      </c>
      <c r="HE33" s="155"/>
      <c r="HF33" s="187"/>
      <c r="HG33" s="187"/>
      <c r="HH33" s="187"/>
      <c r="HI33" s="187"/>
      <c r="HJ33" s="187"/>
      <c r="HK33" s="187"/>
      <c r="HL33" s="187"/>
      <c r="HM33" s="187"/>
      <c r="HN33" s="187"/>
      <c r="HO33" s="187"/>
      <c r="HP33" s="187"/>
      <c r="HQ33" s="187"/>
      <c r="HR33" s="187"/>
      <c r="HS33" s="187"/>
      <c r="HT33" s="187"/>
      <c r="HU33" s="187"/>
      <c r="HV33" s="187"/>
      <c r="HW33" s="187"/>
      <c r="HX33" s="187"/>
      <c r="HY33" s="187"/>
      <c r="HZ33" s="187"/>
      <c r="IA33" s="187"/>
      <c r="IB33" s="187"/>
      <c r="IC33" s="187"/>
      <c r="ID33" s="163">
        <f t="shared" si="383"/>
        <v>3000</v>
      </c>
      <c r="IE33" s="144">
        <f t="shared" si="384"/>
        <v>0</v>
      </c>
      <c r="IF33" s="144">
        <f t="shared" si="385"/>
        <v>3000</v>
      </c>
      <c r="IG33" s="144">
        <f t="shared" si="286"/>
        <v>3000</v>
      </c>
      <c r="IH33" s="144">
        <f t="shared" si="286"/>
        <v>0</v>
      </c>
      <c r="II33" s="144">
        <f t="shared" si="287"/>
        <v>0</v>
      </c>
      <c r="IJ33" s="143">
        <f t="shared" si="386"/>
        <v>0</v>
      </c>
      <c r="IK33" s="144"/>
      <c r="IL33" s="198"/>
      <c r="IM33" s="144"/>
      <c r="IN33" s="144"/>
      <c r="IO33" s="199"/>
      <c r="IP33" s="143">
        <f t="shared" si="387"/>
        <v>0</v>
      </c>
      <c r="IQ33" s="144"/>
      <c r="IR33" s="198">
        <f t="shared" si="388"/>
        <v>0</v>
      </c>
      <c r="IS33" s="144"/>
      <c r="IT33" s="144"/>
      <c r="IU33" s="199"/>
      <c r="IV33" s="143">
        <f t="shared" si="288"/>
        <v>3000</v>
      </c>
      <c r="IW33" s="144">
        <f t="shared" si="289"/>
        <v>0</v>
      </c>
      <c r="IX33" s="144">
        <f t="shared" si="290"/>
        <v>3000</v>
      </c>
      <c r="IY33" s="144">
        <f t="shared" si="291"/>
        <v>3000</v>
      </c>
      <c r="IZ33" s="144">
        <f t="shared" si="291"/>
        <v>0</v>
      </c>
      <c r="JA33" s="144">
        <f t="shared" si="291"/>
        <v>0</v>
      </c>
      <c r="JB33" s="254">
        <f t="shared" si="434"/>
        <v>0</v>
      </c>
      <c r="JC33" s="144"/>
      <c r="JD33" s="198"/>
      <c r="JE33" s="144"/>
      <c r="JF33" s="144"/>
      <c r="JG33" s="259"/>
      <c r="JH33" s="252">
        <f t="shared" si="390"/>
        <v>0</v>
      </c>
      <c r="JI33" s="144"/>
      <c r="JJ33" s="198">
        <f t="shared" si="391"/>
        <v>0</v>
      </c>
      <c r="JK33" s="144"/>
      <c r="JL33" s="144"/>
      <c r="JM33" s="199"/>
      <c r="JN33" s="143">
        <f t="shared" si="392"/>
        <v>3000</v>
      </c>
      <c r="JO33" s="144">
        <f t="shared" si="292"/>
        <v>0</v>
      </c>
      <c r="JP33" s="144">
        <f t="shared" si="293"/>
        <v>3000</v>
      </c>
      <c r="JQ33" s="144">
        <f t="shared" si="294"/>
        <v>3000</v>
      </c>
      <c r="JR33" s="144">
        <f t="shared" si="294"/>
        <v>0</v>
      </c>
      <c r="JS33" s="144">
        <f t="shared" si="294"/>
        <v>0</v>
      </c>
      <c r="JT33" s="187"/>
      <c r="JU33" s="187"/>
      <c r="JV33" s="187"/>
      <c r="JW33" s="187"/>
      <c r="JX33" s="187"/>
      <c r="JY33" s="187"/>
      <c r="JZ33" s="143">
        <f t="shared" si="393"/>
        <v>3000</v>
      </c>
      <c r="KA33" s="144">
        <f t="shared" si="394"/>
        <v>0</v>
      </c>
      <c r="KB33" s="144">
        <f t="shared" si="395"/>
        <v>3000</v>
      </c>
      <c r="KC33" s="144">
        <f t="shared" si="396"/>
        <v>3000</v>
      </c>
      <c r="KD33" s="144">
        <f t="shared" si="295"/>
        <v>0</v>
      </c>
      <c r="KE33" s="144">
        <f t="shared" si="295"/>
        <v>0</v>
      </c>
      <c r="KF33" s="254">
        <f t="shared" si="435"/>
        <v>0</v>
      </c>
      <c r="KG33" s="144"/>
      <c r="KH33" s="198"/>
      <c r="KI33" s="144"/>
      <c r="KJ33" s="144"/>
      <c r="KK33" s="259"/>
      <c r="KL33" s="288">
        <f t="shared" si="398"/>
        <v>0</v>
      </c>
      <c r="KM33" s="187"/>
      <c r="KN33" s="198">
        <f t="shared" si="399"/>
        <v>0</v>
      </c>
      <c r="KO33" s="144"/>
      <c r="KP33" s="144"/>
      <c r="KQ33" s="198"/>
      <c r="KR33" s="367">
        <f t="shared" si="400"/>
        <v>3000</v>
      </c>
      <c r="KS33" s="284">
        <f t="shared" si="119"/>
        <v>0</v>
      </c>
      <c r="KT33" s="284">
        <f t="shared" si="120"/>
        <v>3000</v>
      </c>
      <c r="KU33" s="284">
        <f t="shared" si="121"/>
        <v>3000</v>
      </c>
      <c r="KV33" s="284">
        <f t="shared" si="121"/>
        <v>0</v>
      </c>
      <c r="KW33" s="155">
        <f t="shared" si="121"/>
        <v>0</v>
      </c>
      <c r="KX33" s="254">
        <f t="shared" si="436"/>
        <v>0</v>
      </c>
      <c r="KY33" s="144"/>
      <c r="KZ33" s="198"/>
      <c r="LA33" s="144"/>
      <c r="LB33" s="144"/>
      <c r="LC33" s="259"/>
      <c r="LD33" s="288">
        <f t="shared" si="402"/>
        <v>0</v>
      </c>
      <c r="LE33" s="187"/>
      <c r="LF33" s="198">
        <f t="shared" si="403"/>
        <v>0</v>
      </c>
      <c r="LG33" s="144"/>
      <c r="LH33" s="144"/>
      <c r="LI33" s="198"/>
      <c r="LJ33" s="372">
        <f t="shared" si="404"/>
        <v>3000</v>
      </c>
      <c r="LK33" s="284">
        <f t="shared" si="296"/>
        <v>0</v>
      </c>
      <c r="LL33" s="284">
        <f t="shared" si="297"/>
        <v>3000</v>
      </c>
      <c r="LM33" s="284">
        <f t="shared" si="298"/>
        <v>3000</v>
      </c>
      <c r="LN33" s="284">
        <f t="shared" si="298"/>
        <v>0</v>
      </c>
      <c r="LO33" s="155">
        <f t="shared" si="298"/>
        <v>0</v>
      </c>
      <c r="LP33" s="187"/>
      <c r="LQ33" s="187"/>
      <c r="LR33" s="187"/>
      <c r="LS33" s="187"/>
      <c r="LT33" s="187"/>
      <c r="LU33" s="187"/>
      <c r="LV33" s="285">
        <f t="shared" si="299"/>
        <v>3000</v>
      </c>
      <c r="LW33" s="285">
        <f t="shared" si="300"/>
        <v>0</v>
      </c>
      <c r="LX33" s="285">
        <f t="shared" si="301"/>
        <v>3000</v>
      </c>
      <c r="LY33" s="285">
        <f t="shared" si="302"/>
        <v>3000</v>
      </c>
      <c r="LZ33" s="285">
        <f t="shared" si="302"/>
        <v>0</v>
      </c>
      <c r="MA33" s="285">
        <f t="shared" si="302"/>
        <v>0</v>
      </c>
      <c r="MB33" s="254">
        <f t="shared" si="437"/>
        <v>0</v>
      </c>
      <c r="MC33" s="144"/>
      <c r="MD33" s="198"/>
      <c r="ME33" s="144"/>
      <c r="MF33" s="144"/>
      <c r="MG33" s="259"/>
      <c r="MH33" s="288">
        <f t="shared" si="406"/>
        <v>0</v>
      </c>
      <c r="MI33" s="187"/>
      <c r="MJ33" s="198">
        <f t="shared" si="407"/>
        <v>0</v>
      </c>
      <c r="MK33" s="144"/>
      <c r="ML33" s="144"/>
      <c r="MM33" s="198"/>
      <c r="MN33" s="155">
        <f>MO33+MP33</f>
        <v>3000</v>
      </c>
      <c r="MO33" s="284">
        <f t="shared" si="304"/>
        <v>0</v>
      </c>
      <c r="MP33" s="284">
        <f t="shared" si="305"/>
        <v>3000</v>
      </c>
      <c r="MQ33" s="284">
        <f t="shared" si="306"/>
        <v>3000</v>
      </c>
      <c r="MR33" s="284">
        <f t="shared" si="306"/>
        <v>0</v>
      </c>
      <c r="MS33" s="284">
        <f t="shared" si="306"/>
        <v>0</v>
      </c>
      <c r="MT33" s="155">
        <f t="shared" si="308"/>
        <v>0</v>
      </c>
      <c r="MU33" s="284"/>
      <c r="MV33" s="284">
        <f t="shared" si="309"/>
        <v>0</v>
      </c>
      <c r="MW33" s="680"/>
      <c r="MX33" s="680"/>
      <c r="MY33" s="680"/>
      <c r="MZ33" s="155">
        <f t="shared" si="408"/>
        <v>3000</v>
      </c>
      <c r="NA33" s="284">
        <f t="shared" si="409"/>
        <v>0</v>
      </c>
      <c r="NB33" s="284">
        <f t="shared" si="410"/>
        <v>3000</v>
      </c>
      <c r="NC33" s="284">
        <f t="shared" si="411"/>
        <v>3000</v>
      </c>
      <c r="ND33" s="284">
        <f t="shared" si="412"/>
        <v>0</v>
      </c>
      <c r="NE33" s="284">
        <f t="shared" si="413"/>
        <v>0</v>
      </c>
      <c r="NF33" s="254">
        <f t="shared" si="438"/>
        <v>0</v>
      </c>
      <c r="NG33" s="144"/>
      <c r="NH33" s="198"/>
      <c r="NI33" s="144"/>
      <c r="NJ33" s="144"/>
      <c r="NK33" s="259"/>
      <c r="NL33" s="288">
        <f t="shared" si="415"/>
        <v>0</v>
      </c>
      <c r="NM33" s="187"/>
      <c r="NN33" s="198">
        <f t="shared" si="416"/>
        <v>0</v>
      </c>
      <c r="NO33" s="144"/>
      <c r="NP33" s="144"/>
      <c r="NQ33" s="198"/>
      <c r="NR33" s="285">
        <f t="shared" si="417"/>
        <v>3000</v>
      </c>
      <c r="NS33" s="285">
        <f t="shared" si="418"/>
        <v>0</v>
      </c>
      <c r="NT33" s="285">
        <f t="shared" si="419"/>
        <v>3000</v>
      </c>
      <c r="NU33" s="285">
        <f t="shared" si="420"/>
        <v>3000</v>
      </c>
      <c r="NV33" s="285">
        <f t="shared" si="421"/>
        <v>0</v>
      </c>
      <c r="NW33" s="285">
        <f t="shared" si="422"/>
        <v>0</v>
      </c>
    </row>
    <row r="34" spans="1:387" ht="15" customHeight="1" x14ac:dyDescent="0.2">
      <c r="A34" s="731">
        <v>9</v>
      </c>
      <c r="B34" s="731"/>
      <c r="C34" s="166" t="s">
        <v>341</v>
      </c>
      <c r="D34" s="715">
        <f t="shared" si="318"/>
        <v>0</v>
      </c>
      <c r="E34" s="198"/>
      <c r="F34" s="198">
        <f t="shared" si="271"/>
        <v>0</v>
      </c>
      <c r="G34" s="198"/>
      <c r="H34" s="198"/>
      <c r="I34" s="198"/>
      <c r="J34" s="143">
        <v>0</v>
      </c>
      <c r="K34" s="198"/>
      <c r="L34" s="198">
        <v>0</v>
      </c>
      <c r="M34" s="198"/>
      <c r="N34" s="198"/>
      <c r="O34" s="198"/>
      <c r="P34" s="143">
        <f t="shared" si="272"/>
        <v>0</v>
      </c>
      <c r="Q34" s="198">
        <f t="shared" si="272"/>
        <v>0</v>
      </c>
      <c r="R34" s="198">
        <f t="shared" si="272"/>
        <v>0</v>
      </c>
      <c r="S34" s="198">
        <f t="shared" si="272"/>
        <v>0</v>
      </c>
      <c r="T34" s="198">
        <f t="shared" si="272"/>
        <v>0</v>
      </c>
      <c r="U34" s="198">
        <f t="shared" si="272"/>
        <v>0</v>
      </c>
      <c r="V34" s="143"/>
      <c r="W34" s="198"/>
      <c r="X34" s="198"/>
      <c r="Y34" s="198"/>
      <c r="Z34" s="198"/>
      <c r="AA34" s="198"/>
      <c r="AB34" s="143">
        <f t="shared" si="273"/>
        <v>0</v>
      </c>
      <c r="AC34" s="198">
        <f t="shared" si="273"/>
        <v>0</v>
      </c>
      <c r="AD34" s="198">
        <f t="shared" si="273"/>
        <v>0</v>
      </c>
      <c r="AE34" s="198">
        <f t="shared" si="273"/>
        <v>0</v>
      </c>
      <c r="AF34" s="198">
        <f t="shared" si="273"/>
        <v>0</v>
      </c>
      <c r="AG34" s="198">
        <f t="shared" si="273"/>
        <v>0</v>
      </c>
      <c r="AH34" s="143"/>
      <c r="AI34" s="198"/>
      <c r="AJ34" s="198"/>
      <c r="AK34" s="198"/>
      <c r="AL34" s="198"/>
      <c r="AM34" s="198"/>
      <c r="AN34" s="143">
        <f t="shared" si="319"/>
        <v>0</v>
      </c>
      <c r="AO34" s="198">
        <f t="shared" si="320"/>
        <v>0</v>
      </c>
      <c r="AP34" s="198">
        <f t="shared" si="321"/>
        <v>0</v>
      </c>
      <c r="AQ34" s="198">
        <f t="shared" si="322"/>
        <v>0</v>
      </c>
      <c r="AR34" s="198">
        <f t="shared" si="322"/>
        <v>0</v>
      </c>
      <c r="AS34" s="198"/>
      <c r="AT34" s="143"/>
      <c r="AU34" s="198"/>
      <c r="AV34" s="198"/>
      <c r="AW34" s="198"/>
      <c r="AX34" s="198"/>
      <c r="AY34" s="198"/>
      <c r="AZ34" s="143">
        <f t="shared" si="323"/>
        <v>0</v>
      </c>
      <c r="BA34" s="198">
        <f t="shared" si="324"/>
        <v>0</v>
      </c>
      <c r="BB34" s="198">
        <f t="shared" si="325"/>
        <v>0</v>
      </c>
      <c r="BC34" s="198">
        <f t="shared" si="326"/>
        <v>0</v>
      </c>
      <c r="BD34" s="198">
        <f t="shared" si="326"/>
        <v>0</v>
      </c>
      <c r="BE34" s="198">
        <f t="shared" si="274"/>
        <v>0</v>
      </c>
      <c r="BF34" s="143"/>
      <c r="BG34" s="198"/>
      <c r="BH34" s="198"/>
      <c r="BI34" s="198"/>
      <c r="BJ34" s="198"/>
      <c r="BK34" s="198"/>
      <c r="BL34" s="143">
        <f t="shared" si="327"/>
        <v>0</v>
      </c>
      <c r="BM34" s="198"/>
      <c r="BN34" s="198"/>
      <c r="BO34" s="198"/>
      <c r="BP34" s="198"/>
      <c r="BQ34" s="198"/>
      <c r="BR34" s="143"/>
      <c r="BS34" s="198"/>
      <c r="BT34" s="198"/>
      <c r="BU34" s="198"/>
      <c r="BV34" s="198"/>
      <c r="BW34" s="198"/>
      <c r="BX34" s="143">
        <f t="shared" si="328"/>
        <v>0</v>
      </c>
      <c r="BY34" s="198">
        <f t="shared" si="329"/>
        <v>0</v>
      </c>
      <c r="BZ34" s="198">
        <f t="shared" si="275"/>
        <v>0</v>
      </c>
      <c r="CA34" s="198">
        <f t="shared" si="275"/>
        <v>0</v>
      </c>
      <c r="CB34" s="198">
        <f t="shared" si="275"/>
        <v>0</v>
      </c>
      <c r="CC34" s="198">
        <f t="shared" si="275"/>
        <v>0</v>
      </c>
      <c r="CD34" s="143">
        <f t="shared" si="330"/>
        <v>0</v>
      </c>
      <c r="CE34" s="198">
        <f t="shared" si="331"/>
        <v>0</v>
      </c>
      <c r="CF34" s="198">
        <f t="shared" si="276"/>
        <v>0</v>
      </c>
      <c r="CG34" s="198">
        <f t="shared" si="276"/>
        <v>0</v>
      </c>
      <c r="CH34" s="198">
        <f t="shared" si="276"/>
        <v>0</v>
      </c>
      <c r="CI34" s="198">
        <f t="shared" si="276"/>
        <v>0</v>
      </c>
      <c r="CJ34" s="143">
        <f t="shared" si="332"/>
        <v>0</v>
      </c>
      <c r="CK34" s="198">
        <f t="shared" si="333"/>
        <v>0</v>
      </c>
      <c r="CL34" s="198">
        <f t="shared" si="334"/>
        <v>0</v>
      </c>
      <c r="CM34" s="198">
        <f t="shared" si="335"/>
        <v>0</v>
      </c>
      <c r="CN34" s="198">
        <f t="shared" si="335"/>
        <v>0</v>
      </c>
      <c r="CO34" s="198">
        <f t="shared" si="277"/>
        <v>0</v>
      </c>
      <c r="CP34" s="187"/>
      <c r="CQ34" s="187"/>
      <c r="CR34" s="187"/>
      <c r="CS34" s="187"/>
      <c r="CT34" s="187"/>
      <c r="CU34" s="187"/>
      <c r="CV34" s="143">
        <f t="shared" si="425"/>
        <v>0</v>
      </c>
      <c r="CW34" s="144">
        <f t="shared" si="337"/>
        <v>0</v>
      </c>
      <c r="CX34" s="144">
        <f t="shared" si="338"/>
        <v>0</v>
      </c>
      <c r="CY34" s="144">
        <f t="shared" si="278"/>
        <v>0</v>
      </c>
      <c r="CZ34" s="144">
        <f t="shared" si="278"/>
        <v>0</v>
      </c>
      <c r="DA34" s="144">
        <f t="shared" si="278"/>
        <v>0</v>
      </c>
      <c r="DB34" s="143">
        <f t="shared" si="339"/>
        <v>0</v>
      </c>
      <c r="DC34" s="198"/>
      <c r="DD34" s="198"/>
      <c r="DE34" s="198"/>
      <c r="DF34" s="198"/>
      <c r="DG34" s="198"/>
      <c r="DH34" s="143">
        <f t="shared" si="439"/>
        <v>0</v>
      </c>
      <c r="DI34" s="144">
        <f t="shared" si="341"/>
        <v>0</v>
      </c>
      <c r="DJ34" s="198">
        <f t="shared" si="342"/>
        <v>0</v>
      </c>
      <c r="DK34" s="144">
        <f t="shared" si="343"/>
        <v>0</v>
      </c>
      <c r="DL34" s="144">
        <f t="shared" si="279"/>
        <v>0</v>
      </c>
      <c r="DM34" s="144">
        <f t="shared" si="279"/>
        <v>0</v>
      </c>
      <c r="DN34" s="143">
        <f t="shared" si="344"/>
        <v>0</v>
      </c>
      <c r="DO34" s="198"/>
      <c r="DP34" s="198"/>
      <c r="DQ34" s="198"/>
      <c r="DR34" s="198"/>
      <c r="DS34" s="199"/>
      <c r="DT34" s="163">
        <f t="shared" si="345"/>
        <v>0</v>
      </c>
      <c r="DU34" s="144">
        <f t="shared" si="346"/>
        <v>0</v>
      </c>
      <c r="DV34" s="144">
        <f t="shared" si="347"/>
        <v>0</v>
      </c>
      <c r="DW34" s="144">
        <f t="shared" si="348"/>
        <v>0</v>
      </c>
      <c r="DX34" s="144">
        <f t="shared" si="348"/>
        <v>0</v>
      </c>
      <c r="DY34" s="144">
        <f t="shared" si="280"/>
        <v>0</v>
      </c>
      <c r="DZ34" s="143">
        <f t="shared" si="349"/>
        <v>0</v>
      </c>
      <c r="EA34" s="198"/>
      <c r="EB34" s="198"/>
      <c r="EC34" s="198"/>
      <c r="ED34" s="198"/>
      <c r="EE34" s="199"/>
      <c r="EF34" s="143">
        <f t="shared" si="350"/>
        <v>0</v>
      </c>
      <c r="EG34" s="144">
        <f t="shared" si="351"/>
        <v>0</v>
      </c>
      <c r="EH34" s="144">
        <f t="shared" si="352"/>
        <v>0</v>
      </c>
      <c r="EI34" s="144">
        <f t="shared" si="353"/>
        <v>0</v>
      </c>
      <c r="EJ34" s="144">
        <f t="shared" si="353"/>
        <v>0</v>
      </c>
      <c r="EK34" s="199"/>
      <c r="EL34" s="143">
        <f t="shared" si="427"/>
        <v>0</v>
      </c>
      <c r="EM34" s="144"/>
      <c r="EN34" s="198"/>
      <c r="EO34" s="144"/>
      <c r="EP34" s="144"/>
      <c r="EQ34" s="199"/>
      <c r="ER34" s="143">
        <f t="shared" si="428"/>
        <v>0</v>
      </c>
      <c r="ES34" s="144"/>
      <c r="ET34" s="198"/>
      <c r="EU34" s="144"/>
      <c r="EV34" s="144"/>
      <c r="EW34" s="199"/>
      <c r="EX34" s="143">
        <f t="shared" si="356"/>
        <v>0</v>
      </c>
      <c r="EY34" s="155">
        <f t="shared" si="357"/>
        <v>0</v>
      </c>
      <c r="EZ34" s="198">
        <f t="shared" si="358"/>
        <v>0</v>
      </c>
      <c r="FA34" s="155">
        <f t="shared" si="359"/>
        <v>0</v>
      </c>
      <c r="FB34" s="155">
        <f t="shared" si="359"/>
        <v>0</v>
      </c>
      <c r="FC34" s="155">
        <f t="shared" si="281"/>
        <v>0</v>
      </c>
      <c r="FD34" s="143">
        <f t="shared" si="429"/>
        <v>0</v>
      </c>
      <c r="FE34" s="144"/>
      <c r="FF34" s="198">
        <f t="shared" si="361"/>
        <v>0</v>
      </c>
      <c r="FG34" s="144"/>
      <c r="FH34" s="144"/>
      <c r="FI34" s="199"/>
      <c r="FJ34" s="143">
        <f t="shared" si="430"/>
        <v>0</v>
      </c>
      <c r="FK34" s="156"/>
      <c r="FL34" s="200">
        <f t="shared" si="363"/>
        <v>0</v>
      </c>
      <c r="FM34" s="156"/>
      <c r="FN34" s="156"/>
      <c r="FO34" s="201"/>
      <c r="FP34" s="143">
        <f t="shared" si="364"/>
        <v>0</v>
      </c>
      <c r="FQ34" s="155">
        <f t="shared" si="426"/>
        <v>0</v>
      </c>
      <c r="FR34" s="155">
        <f t="shared" si="366"/>
        <v>0</v>
      </c>
      <c r="FS34" s="155">
        <f t="shared" si="367"/>
        <v>0</v>
      </c>
      <c r="FT34" s="155">
        <f t="shared" si="282"/>
        <v>0</v>
      </c>
      <c r="FU34" s="155">
        <f t="shared" si="283"/>
        <v>0</v>
      </c>
      <c r="FV34" s="143">
        <f t="shared" si="431"/>
        <v>0</v>
      </c>
      <c r="FW34" s="144"/>
      <c r="FX34" s="198">
        <f t="shared" si="369"/>
        <v>0</v>
      </c>
      <c r="FY34" s="144"/>
      <c r="FZ34" s="144"/>
      <c r="GA34" s="199"/>
      <c r="GB34" s="143">
        <f t="shared" si="370"/>
        <v>0</v>
      </c>
      <c r="GC34" s="144"/>
      <c r="GD34" s="198">
        <f t="shared" si="371"/>
        <v>0</v>
      </c>
      <c r="GE34" s="144"/>
      <c r="GF34" s="144"/>
      <c r="GG34" s="199"/>
      <c r="GH34" s="143">
        <f t="shared" si="432"/>
        <v>0</v>
      </c>
      <c r="GI34" s="155">
        <f t="shared" si="373"/>
        <v>0</v>
      </c>
      <c r="GJ34" s="155">
        <f t="shared" si="374"/>
        <v>0</v>
      </c>
      <c r="GK34" s="155">
        <f t="shared" si="375"/>
        <v>0</v>
      </c>
      <c r="GL34" s="155">
        <f t="shared" si="375"/>
        <v>0</v>
      </c>
      <c r="GM34" s="155">
        <f t="shared" si="284"/>
        <v>0</v>
      </c>
      <c r="GN34" s="143">
        <f t="shared" si="433"/>
        <v>0</v>
      </c>
      <c r="GO34" s="144"/>
      <c r="GP34" s="198">
        <f t="shared" si="377"/>
        <v>0</v>
      </c>
      <c r="GQ34" s="144"/>
      <c r="GR34" s="144"/>
      <c r="GS34" s="199"/>
      <c r="GT34" s="143">
        <f t="shared" si="378"/>
        <v>0</v>
      </c>
      <c r="GU34" s="144"/>
      <c r="GV34" s="198">
        <f t="shared" si="379"/>
        <v>0</v>
      </c>
      <c r="GW34" s="144"/>
      <c r="GX34" s="144"/>
      <c r="GY34" s="199"/>
      <c r="GZ34" s="143">
        <f t="shared" si="380"/>
        <v>0</v>
      </c>
      <c r="HA34" s="155">
        <f t="shared" si="381"/>
        <v>0</v>
      </c>
      <c r="HB34" s="155">
        <f t="shared" si="382"/>
        <v>0</v>
      </c>
      <c r="HC34" s="155">
        <f t="shared" si="285"/>
        <v>0</v>
      </c>
      <c r="HD34" s="155">
        <f t="shared" si="285"/>
        <v>0</v>
      </c>
      <c r="HE34" s="155"/>
      <c r="HF34" s="187"/>
      <c r="HG34" s="187"/>
      <c r="HH34" s="187"/>
      <c r="HI34" s="187"/>
      <c r="HJ34" s="187"/>
      <c r="HK34" s="187"/>
      <c r="HL34" s="187"/>
      <c r="HM34" s="187"/>
      <c r="HN34" s="187"/>
      <c r="HO34" s="187"/>
      <c r="HP34" s="187"/>
      <c r="HQ34" s="187"/>
      <c r="HR34" s="187"/>
      <c r="HS34" s="187"/>
      <c r="HT34" s="187"/>
      <c r="HU34" s="187"/>
      <c r="HV34" s="187"/>
      <c r="HW34" s="187"/>
      <c r="HX34" s="187"/>
      <c r="HY34" s="187"/>
      <c r="HZ34" s="187"/>
      <c r="IA34" s="187"/>
      <c r="IB34" s="187"/>
      <c r="IC34" s="187"/>
      <c r="ID34" s="163">
        <f t="shared" si="383"/>
        <v>0</v>
      </c>
      <c r="IE34" s="144">
        <f t="shared" si="384"/>
        <v>0</v>
      </c>
      <c r="IF34" s="144">
        <f t="shared" si="385"/>
        <v>0</v>
      </c>
      <c r="IG34" s="144">
        <f t="shared" si="286"/>
        <v>0</v>
      </c>
      <c r="IH34" s="144">
        <f t="shared" si="286"/>
        <v>0</v>
      </c>
      <c r="II34" s="144">
        <f t="shared" si="287"/>
        <v>0</v>
      </c>
      <c r="IJ34" s="143">
        <f t="shared" si="386"/>
        <v>0</v>
      </c>
      <c r="IK34" s="144"/>
      <c r="IL34" s="198"/>
      <c r="IM34" s="144"/>
      <c r="IN34" s="144"/>
      <c r="IO34" s="199"/>
      <c r="IP34" s="143">
        <f t="shared" si="387"/>
        <v>0</v>
      </c>
      <c r="IQ34" s="144"/>
      <c r="IR34" s="198">
        <f t="shared" si="388"/>
        <v>0</v>
      </c>
      <c r="IS34" s="144"/>
      <c r="IT34" s="144"/>
      <c r="IU34" s="199"/>
      <c r="IV34" s="143">
        <f t="shared" si="288"/>
        <v>0</v>
      </c>
      <c r="IW34" s="144">
        <f t="shared" si="289"/>
        <v>0</v>
      </c>
      <c r="IX34" s="144">
        <f t="shared" si="290"/>
        <v>0</v>
      </c>
      <c r="IY34" s="144">
        <f t="shared" si="291"/>
        <v>0</v>
      </c>
      <c r="IZ34" s="144">
        <f t="shared" si="291"/>
        <v>0</v>
      </c>
      <c r="JA34" s="144">
        <f t="shared" si="291"/>
        <v>0</v>
      </c>
      <c r="JB34" s="254">
        <f t="shared" si="434"/>
        <v>0</v>
      </c>
      <c r="JC34" s="144"/>
      <c r="JD34" s="198"/>
      <c r="JE34" s="144"/>
      <c r="JF34" s="144"/>
      <c r="JG34" s="259"/>
      <c r="JH34" s="252">
        <f t="shared" si="390"/>
        <v>0</v>
      </c>
      <c r="JI34" s="144"/>
      <c r="JJ34" s="198">
        <f t="shared" si="391"/>
        <v>0</v>
      </c>
      <c r="JK34" s="144"/>
      <c r="JL34" s="144"/>
      <c r="JM34" s="199"/>
      <c r="JN34" s="143">
        <f t="shared" si="392"/>
        <v>0</v>
      </c>
      <c r="JO34" s="144">
        <f t="shared" si="292"/>
        <v>0</v>
      </c>
      <c r="JP34" s="144">
        <f t="shared" si="293"/>
        <v>0</v>
      </c>
      <c r="JQ34" s="144">
        <f t="shared" si="294"/>
        <v>0</v>
      </c>
      <c r="JR34" s="144">
        <f t="shared" si="294"/>
        <v>0</v>
      </c>
      <c r="JS34" s="144">
        <f t="shared" si="294"/>
        <v>0</v>
      </c>
      <c r="JT34" s="187"/>
      <c r="JU34" s="187"/>
      <c r="JV34" s="187"/>
      <c r="JW34" s="187"/>
      <c r="JX34" s="187"/>
      <c r="JY34" s="187"/>
      <c r="JZ34" s="143">
        <f>KA34+KB34+KE34</f>
        <v>0</v>
      </c>
      <c r="KA34" s="144">
        <f t="shared" si="394"/>
        <v>0</v>
      </c>
      <c r="KB34" s="144">
        <f t="shared" si="395"/>
        <v>0</v>
      </c>
      <c r="KC34" s="144">
        <f t="shared" si="396"/>
        <v>0</v>
      </c>
      <c r="KD34" s="144">
        <f t="shared" si="295"/>
        <v>0</v>
      </c>
      <c r="KE34" s="144">
        <f t="shared" si="295"/>
        <v>0</v>
      </c>
      <c r="KF34" s="254">
        <f t="shared" si="435"/>
        <v>0</v>
      </c>
      <c r="KG34" s="144"/>
      <c r="KH34" s="198"/>
      <c r="KI34" s="144"/>
      <c r="KJ34" s="144"/>
      <c r="KK34" s="259"/>
      <c r="KL34" s="288">
        <f t="shared" si="398"/>
        <v>0</v>
      </c>
      <c r="KM34" s="144"/>
      <c r="KN34" s="198">
        <f t="shared" si="399"/>
        <v>0</v>
      </c>
      <c r="KO34" s="144"/>
      <c r="KP34" s="144"/>
      <c r="KQ34" s="198"/>
      <c r="KR34" s="367">
        <f t="shared" si="400"/>
        <v>0</v>
      </c>
      <c r="KS34" s="284">
        <f t="shared" si="119"/>
        <v>0</v>
      </c>
      <c r="KT34" s="284">
        <f t="shared" si="120"/>
        <v>0</v>
      </c>
      <c r="KU34" s="284">
        <f t="shared" si="121"/>
        <v>0</v>
      </c>
      <c r="KV34" s="284">
        <f t="shared" si="121"/>
        <v>0</v>
      </c>
      <c r="KW34" s="155">
        <f t="shared" si="121"/>
        <v>0</v>
      </c>
      <c r="KX34" s="254">
        <f t="shared" si="436"/>
        <v>0</v>
      </c>
      <c r="KY34" s="144"/>
      <c r="KZ34" s="198"/>
      <c r="LA34" s="144"/>
      <c r="LB34" s="144"/>
      <c r="LC34" s="259"/>
      <c r="LD34" s="288">
        <f t="shared" si="402"/>
        <v>0</v>
      </c>
      <c r="LE34" s="144"/>
      <c r="LF34" s="198">
        <f t="shared" si="403"/>
        <v>0</v>
      </c>
      <c r="LG34" s="144"/>
      <c r="LH34" s="144"/>
      <c r="LI34" s="198"/>
      <c r="LJ34" s="372">
        <f t="shared" si="404"/>
        <v>0</v>
      </c>
      <c r="LK34" s="284">
        <f t="shared" si="296"/>
        <v>0</v>
      </c>
      <c r="LL34" s="284">
        <f t="shared" si="297"/>
        <v>0</v>
      </c>
      <c r="LM34" s="284">
        <f t="shared" si="298"/>
        <v>0</v>
      </c>
      <c r="LN34" s="284">
        <f t="shared" si="298"/>
        <v>0</v>
      </c>
      <c r="LO34" s="155">
        <f t="shared" si="298"/>
        <v>0</v>
      </c>
      <c r="LP34" s="187"/>
      <c r="LQ34" s="187"/>
      <c r="LR34" s="187"/>
      <c r="LS34" s="187"/>
      <c r="LT34" s="187"/>
      <c r="LU34" s="187"/>
      <c r="LV34" s="285">
        <f t="shared" si="299"/>
        <v>0</v>
      </c>
      <c r="LW34" s="285">
        <f t="shared" si="300"/>
        <v>0</v>
      </c>
      <c r="LX34" s="285">
        <f t="shared" si="301"/>
        <v>0</v>
      </c>
      <c r="LY34" s="285">
        <f t="shared" si="302"/>
        <v>0</v>
      </c>
      <c r="LZ34" s="285">
        <f t="shared" si="302"/>
        <v>0</v>
      </c>
      <c r="MA34" s="285">
        <f t="shared" si="302"/>
        <v>0</v>
      </c>
      <c r="MB34" s="254">
        <f t="shared" si="437"/>
        <v>0</v>
      </c>
      <c r="MC34" s="144"/>
      <c r="MD34" s="198"/>
      <c r="ME34" s="144"/>
      <c r="MF34" s="144"/>
      <c r="MG34" s="259"/>
      <c r="MH34" s="288">
        <f t="shared" si="406"/>
        <v>0</v>
      </c>
      <c r="MI34" s="144"/>
      <c r="MJ34" s="198">
        <f t="shared" si="407"/>
        <v>0</v>
      </c>
      <c r="MK34" s="144"/>
      <c r="ML34" s="144"/>
      <c r="MM34" s="198"/>
      <c r="MN34" s="155">
        <f t="shared" si="303"/>
        <v>0</v>
      </c>
      <c r="MO34" s="284">
        <f t="shared" si="304"/>
        <v>0</v>
      </c>
      <c r="MP34" s="284">
        <f t="shared" si="305"/>
        <v>0</v>
      </c>
      <c r="MQ34" s="284">
        <f t="shared" si="306"/>
        <v>0</v>
      </c>
      <c r="MR34" s="284">
        <f t="shared" si="306"/>
        <v>0</v>
      </c>
      <c r="MS34" s="284">
        <f t="shared" si="306"/>
        <v>0</v>
      </c>
      <c r="MT34" s="155">
        <f t="shared" si="308"/>
        <v>0</v>
      </c>
      <c r="MU34" s="284"/>
      <c r="MV34" s="284">
        <f t="shared" si="309"/>
        <v>0</v>
      </c>
      <c r="MW34" s="680"/>
      <c r="MX34" s="680"/>
      <c r="MY34" s="680"/>
      <c r="MZ34" s="155">
        <f t="shared" si="408"/>
        <v>0</v>
      </c>
      <c r="NA34" s="284">
        <f t="shared" si="409"/>
        <v>0</v>
      </c>
      <c r="NB34" s="284">
        <f t="shared" si="410"/>
        <v>0</v>
      </c>
      <c r="NC34" s="284">
        <f t="shared" si="411"/>
        <v>0</v>
      </c>
      <c r="ND34" s="284">
        <f t="shared" si="412"/>
        <v>0</v>
      </c>
      <c r="NE34" s="284">
        <f t="shared" si="413"/>
        <v>0</v>
      </c>
      <c r="NF34" s="254">
        <f t="shared" si="438"/>
        <v>0</v>
      </c>
      <c r="NG34" s="144"/>
      <c r="NH34" s="198"/>
      <c r="NI34" s="144"/>
      <c r="NJ34" s="144"/>
      <c r="NK34" s="259"/>
      <c r="NL34" s="288">
        <f t="shared" si="415"/>
        <v>0</v>
      </c>
      <c r="NM34" s="144"/>
      <c r="NN34" s="198">
        <f t="shared" si="416"/>
        <v>0</v>
      </c>
      <c r="NO34" s="144"/>
      <c r="NP34" s="144"/>
      <c r="NQ34" s="198"/>
      <c r="NR34" s="285">
        <f t="shared" si="417"/>
        <v>0</v>
      </c>
      <c r="NS34" s="285">
        <f t="shared" si="418"/>
        <v>0</v>
      </c>
      <c r="NT34" s="285">
        <f t="shared" si="419"/>
        <v>0</v>
      </c>
      <c r="NU34" s="285">
        <f t="shared" si="420"/>
        <v>0</v>
      </c>
      <c r="NV34" s="285">
        <f t="shared" si="421"/>
        <v>0</v>
      </c>
      <c r="NW34" s="285">
        <f t="shared" si="422"/>
        <v>0</v>
      </c>
    </row>
    <row r="35" spans="1:387" ht="15" customHeight="1" x14ac:dyDescent="0.2">
      <c r="A35" s="731">
        <v>10</v>
      </c>
      <c r="B35" s="731">
        <v>169</v>
      </c>
      <c r="C35" s="166" t="s">
        <v>342</v>
      </c>
      <c r="D35" s="385">
        <f>E35+F35+I35</f>
        <v>184828</v>
      </c>
      <c r="E35" s="198"/>
      <c r="F35" s="198">
        <f t="shared" si="271"/>
        <v>0</v>
      </c>
      <c r="G35" s="198"/>
      <c r="H35" s="198"/>
      <c r="I35" s="233">
        <v>184828</v>
      </c>
      <c r="J35" s="143">
        <v>0</v>
      </c>
      <c r="K35" s="198"/>
      <c r="L35" s="198">
        <v>0</v>
      </c>
      <c r="M35" s="198"/>
      <c r="N35" s="198"/>
      <c r="O35" s="198"/>
      <c r="P35" s="143">
        <f t="shared" si="272"/>
        <v>184828</v>
      </c>
      <c r="Q35" s="198">
        <f t="shared" si="272"/>
        <v>0</v>
      </c>
      <c r="R35" s="198">
        <f t="shared" si="272"/>
        <v>0</v>
      </c>
      <c r="S35" s="198">
        <f t="shared" si="272"/>
        <v>0</v>
      </c>
      <c r="T35" s="198">
        <f t="shared" si="272"/>
        <v>0</v>
      </c>
      <c r="U35" s="198">
        <f t="shared" si="272"/>
        <v>184828</v>
      </c>
      <c r="V35" s="143"/>
      <c r="W35" s="198"/>
      <c r="X35" s="198"/>
      <c r="Y35" s="198"/>
      <c r="Z35" s="198"/>
      <c r="AA35" s="198"/>
      <c r="AB35" s="143">
        <f t="shared" si="273"/>
        <v>184828</v>
      </c>
      <c r="AC35" s="198">
        <f t="shared" si="273"/>
        <v>0</v>
      </c>
      <c r="AD35" s="198">
        <f t="shared" si="273"/>
        <v>0</v>
      </c>
      <c r="AE35" s="198">
        <f t="shared" si="273"/>
        <v>0</v>
      </c>
      <c r="AF35" s="198">
        <f t="shared" si="273"/>
        <v>0</v>
      </c>
      <c r="AG35" s="198">
        <f t="shared" si="273"/>
        <v>184828</v>
      </c>
      <c r="AH35" s="143"/>
      <c r="AI35" s="198"/>
      <c r="AJ35" s="198"/>
      <c r="AK35" s="198"/>
      <c r="AL35" s="198"/>
      <c r="AM35" s="198"/>
      <c r="AN35" s="143">
        <f t="shared" si="319"/>
        <v>184828</v>
      </c>
      <c r="AO35" s="198">
        <f t="shared" si="320"/>
        <v>0</v>
      </c>
      <c r="AP35" s="198">
        <f>AQ35+AR35</f>
        <v>0</v>
      </c>
      <c r="AQ35" s="198">
        <f t="shared" si="322"/>
        <v>0</v>
      </c>
      <c r="AR35" s="198">
        <f t="shared" si="322"/>
        <v>0</v>
      </c>
      <c r="AS35" s="198">
        <v>184828</v>
      </c>
      <c r="AT35" s="143"/>
      <c r="AU35" s="198"/>
      <c r="AV35" s="198"/>
      <c r="AW35" s="198"/>
      <c r="AX35" s="198"/>
      <c r="AY35" s="198"/>
      <c r="AZ35" s="143">
        <f>BA35+BB35+BE35</f>
        <v>184828</v>
      </c>
      <c r="BA35" s="198">
        <f t="shared" si="324"/>
        <v>0</v>
      </c>
      <c r="BB35" s="198">
        <f t="shared" si="325"/>
        <v>0</v>
      </c>
      <c r="BC35" s="198">
        <f t="shared" si="326"/>
        <v>0</v>
      </c>
      <c r="BD35" s="198">
        <f t="shared" si="326"/>
        <v>0</v>
      </c>
      <c r="BE35" s="198">
        <f t="shared" si="274"/>
        <v>184828</v>
      </c>
      <c r="BF35" s="143"/>
      <c r="BG35" s="198"/>
      <c r="BH35" s="198"/>
      <c r="BI35" s="198"/>
      <c r="BJ35" s="198"/>
      <c r="BK35" s="198"/>
      <c r="BL35" s="143">
        <f>BM35+BN35+BQ35</f>
        <v>0</v>
      </c>
      <c r="BM35" s="198"/>
      <c r="BN35" s="198"/>
      <c r="BO35" s="198"/>
      <c r="BP35" s="198"/>
      <c r="BQ35" s="198"/>
      <c r="BR35" s="143"/>
      <c r="BS35" s="198"/>
      <c r="BT35" s="198"/>
      <c r="BU35" s="198"/>
      <c r="BV35" s="198"/>
      <c r="BW35" s="198"/>
      <c r="BX35" s="143">
        <f>BY35+BZ35+CC35</f>
        <v>184828</v>
      </c>
      <c r="BY35" s="198">
        <f t="shared" si="329"/>
        <v>0</v>
      </c>
      <c r="BZ35" s="198">
        <f t="shared" si="275"/>
        <v>0</v>
      </c>
      <c r="CA35" s="198">
        <f t="shared" si="275"/>
        <v>0</v>
      </c>
      <c r="CB35" s="198">
        <f t="shared" si="275"/>
        <v>0</v>
      </c>
      <c r="CC35" s="198">
        <f t="shared" si="275"/>
        <v>184828</v>
      </c>
      <c r="CD35" s="143">
        <f>CE35+CF35+CI35</f>
        <v>0</v>
      </c>
      <c r="CE35" s="198">
        <f t="shared" si="331"/>
        <v>0</v>
      </c>
      <c r="CF35" s="198">
        <f t="shared" si="276"/>
        <v>0</v>
      </c>
      <c r="CG35" s="198">
        <f t="shared" si="276"/>
        <v>0</v>
      </c>
      <c r="CH35" s="198">
        <f t="shared" si="276"/>
        <v>0</v>
      </c>
      <c r="CI35" s="198">
        <f t="shared" si="276"/>
        <v>0</v>
      </c>
      <c r="CJ35" s="143">
        <f t="shared" si="332"/>
        <v>184828</v>
      </c>
      <c r="CK35" s="198">
        <f t="shared" si="333"/>
        <v>0</v>
      </c>
      <c r="CL35" s="198"/>
      <c r="CM35" s="198">
        <f t="shared" si="335"/>
        <v>0</v>
      </c>
      <c r="CN35" s="198">
        <f t="shared" si="335"/>
        <v>0</v>
      </c>
      <c r="CO35" s="198">
        <f t="shared" si="277"/>
        <v>184828</v>
      </c>
      <c r="CP35" s="187"/>
      <c r="CQ35" s="187"/>
      <c r="CR35" s="187"/>
      <c r="CS35" s="187"/>
      <c r="CT35" s="187"/>
      <c r="CU35" s="187"/>
      <c r="CV35" s="143">
        <f t="shared" si="425"/>
        <v>184828</v>
      </c>
      <c r="CW35" s="144">
        <f t="shared" si="337"/>
        <v>0</v>
      </c>
      <c r="CX35" s="144">
        <f t="shared" si="338"/>
        <v>0</v>
      </c>
      <c r="CY35" s="144">
        <f t="shared" si="278"/>
        <v>0</v>
      </c>
      <c r="CZ35" s="144">
        <f t="shared" si="278"/>
        <v>0</v>
      </c>
      <c r="DA35" s="144">
        <f t="shared" si="278"/>
        <v>184828</v>
      </c>
      <c r="DB35" s="143">
        <f>DC35+DD35+DG35</f>
        <v>0</v>
      </c>
      <c r="DC35" s="198"/>
      <c r="DD35" s="198"/>
      <c r="DE35" s="198"/>
      <c r="DF35" s="198"/>
      <c r="DG35" s="198"/>
      <c r="DH35" s="143">
        <f>DI35+DJ35+DM35</f>
        <v>184828</v>
      </c>
      <c r="DI35" s="144">
        <f t="shared" si="341"/>
        <v>0</v>
      </c>
      <c r="DJ35" s="198">
        <f>DK35+DL35</f>
        <v>0</v>
      </c>
      <c r="DK35" s="144">
        <f t="shared" si="343"/>
        <v>0</v>
      </c>
      <c r="DL35" s="144">
        <f t="shared" si="279"/>
        <v>0</v>
      </c>
      <c r="DM35" s="144">
        <f t="shared" si="279"/>
        <v>184828</v>
      </c>
      <c r="DN35" s="143">
        <f>DO35+DP35+DS35</f>
        <v>0</v>
      </c>
      <c r="DO35" s="198"/>
      <c r="DP35" s="198"/>
      <c r="DQ35" s="198"/>
      <c r="DR35" s="198"/>
      <c r="DS35" s="199"/>
      <c r="DT35" s="163">
        <f>DU35+DV35+DY35</f>
        <v>184828</v>
      </c>
      <c r="DU35" s="144">
        <f t="shared" si="346"/>
        <v>0</v>
      </c>
      <c r="DV35" s="144">
        <f t="shared" si="347"/>
        <v>0</v>
      </c>
      <c r="DW35" s="144">
        <f t="shared" si="348"/>
        <v>0</v>
      </c>
      <c r="DX35" s="144">
        <f t="shared" si="348"/>
        <v>0</v>
      </c>
      <c r="DY35" s="144">
        <f t="shared" si="280"/>
        <v>184828</v>
      </c>
      <c r="DZ35" s="143">
        <f>EA35+EB35+EE35</f>
        <v>0</v>
      </c>
      <c r="EA35" s="198"/>
      <c r="EB35" s="198"/>
      <c r="EC35" s="198"/>
      <c r="ED35" s="198"/>
      <c r="EE35" s="199"/>
      <c r="EF35" s="143">
        <f t="shared" si="350"/>
        <v>184828</v>
      </c>
      <c r="EG35" s="144">
        <f t="shared" si="351"/>
        <v>0</v>
      </c>
      <c r="EH35" s="144">
        <f t="shared" si="352"/>
        <v>0</v>
      </c>
      <c r="EI35" s="144">
        <f t="shared" si="353"/>
        <v>0</v>
      </c>
      <c r="EJ35" s="144">
        <f t="shared" si="353"/>
        <v>0</v>
      </c>
      <c r="EK35" s="199">
        <v>184828</v>
      </c>
      <c r="EL35" s="143">
        <f t="shared" si="427"/>
        <v>0</v>
      </c>
      <c r="EM35" s="144"/>
      <c r="EN35" s="198"/>
      <c r="EO35" s="144"/>
      <c r="EP35" s="144"/>
      <c r="EQ35" s="199"/>
      <c r="ER35" s="143">
        <f t="shared" si="428"/>
        <v>0</v>
      </c>
      <c r="ES35" s="144"/>
      <c r="ET35" s="198"/>
      <c r="EU35" s="144"/>
      <c r="EV35" s="144"/>
      <c r="EW35" s="199"/>
      <c r="EX35" s="143">
        <f t="shared" si="356"/>
        <v>184828</v>
      </c>
      <c r="EY35" s="155">
        <f t="shared" si="357"/>
        <v>0</v>
      </c>
      <c r="EZ35" s="198">
        <f t="shared" si="358"/>
        <v>0</v>
      </c>
      <c r="FA35" s="155">
        <f t="shared" si="359"/>
        <v>0</v>
      </c>
      <c r="FB35" s="155">
        <f t="shared" si="359"/>
        <v>0</v>
      </c>
      <c r="FC35" s="155">
        <f>EK35+EQ35-EW35</f>
        <v>184828</v>
      </c>
      <c r="FD35" s="143">
        <f t="shared" si="429"/>
        <v>0</v>
      </c>
      <c r="FE35" s="144"/>
      <c r="FF35" s="198">
        <f t="shared" si="361"/>
        <v>0</v>
      </c>
      <c r="FG35" s="144"/>
      <c r="FH35" s="144"/>
      <c r="FI35" s="199"/>
      <c r="FJ35" s="143">
        <f t="shared" si="430"/>
        <v>0</v>
      </c>
      <c r="FK35" s="156"/>
      <c r="FL35" s="200">
        <f t="shared" si="363"/>
        <v>0</v>
      </c>
      <c r="FM35" s="156"/>
      <c r="FN35" s="156"/>
      <c r="FO35" s="201"/>
      <c r="FP35" s="143">
        <f t="shared" si="364"/>
        <v>184828</v>
      </c>
      <c r="FQ35" s="155">
        <f t="shared" si="426"/>
        <v>0</v>
      </c>
      <c r="FR35" s="155">
        <f t="shared" si="366"/>
        <v>0</v>
      </c>
      <c r="FS35" s="155">
        <f t="shared" si="367"/>
        <v>0</v>
      </c>
      <c r="FT35" s="155">
        <f t="shared" si="282"/>
        <v>0</v>
      </c>
      <c r="FU35" s="155">
        <f t="shared" si="283"/>
        <v>184828</v>
      </c>
      <c r="FV35" s="143">
        <f t="shared" si="431"/>
        <v>0</v>
      </c>
      <c r="FW35" s="144"/>
      <c r="FX35" s="198">
        <f t="shared" si="369"/>
        <v>0</v>
      </c>
      <c r="FY35" s="144"/>
      <c r="FZ35" s="144"/>
      <c r="GA35" s="199"/>
      <c r="GB35" s="143">
        <f t="shared" si="370"/>
        <v>0</v>
      </c>
      <c r="GC35" s="144"/>
      <c r="GD35" s="198">
        <f t="shared" si="371"/>
        <v>0</v>
      </c>
      <c r="GE35" s="144"/>
      <c r="GF35" s="144"/>
      <c r="GG35" s="199"/>
      <c r="GH35" s="143">
        <f t="shared" si="432"/>
        <v>184828</v>
      </c>
      <c r="GI35" s="155">
        <f t="shared" si="373"/>
        <v>0</v>
      </c>
      <c r="GJ35" s="155">
        <f t="shared" si="374"/>
        <v>0</v>
      </c>
      <c r="GK35" s="155">
        <f t="shared" si="375"/>
        <v>0</v>
      </c>
      <c r="GL35" s="155">
        <f t="shared" si="375"/>
        <v>0</v>
      </c>
      <c r="GM35" s="155">
        <f t="shared" si="284"/>
        <v>184828</v>
      </c>
      <c r="GN35" s="143">
        <f t="shared" si="433"/>
        <v>0</v>
      </c>
      <c r="GO35" s="144"/>
      <c r="GP35" s="198">
        <f t="shared" si="377"/>
        <v>0</v>
      </c>
      <c r="GQ35" s="144"/>
      <c r="GR35" s="144"/>
      <c r="GS35" s="199"/>
      <c r="GT35" s="143">
        <f t="shared" si="378"/>
        <v>0</v>
      </c>
      <c r="GU35" s="144"/>
      <c r="GV35" s="198">
        <f t="shared" si="379"/>
        <v>0</v>
      </c>
      <c r="GW35" s="144"/>
      <c r="GX35" s="144"/>
      <c r="GY35" s="199"/>
      <c r="GZ35" s="143">
        <f>HA35+HB35+HE35</f>
        <v>184828</v>
      </c>
      <c r="HA35" s="155">
        <f t="shared" si="381"/>
        <v>0</v>
      </c>
      <c r="HB35" s="155">
        <f t="shared" si="382"/>
        <v>0</v>
      </c>
      <c r="HC35" s="155">
        <f t="shared" si="285"/>
        <v>0</v>
      </c>
      <c r="HD35" s="155">
        <f t="shared" si="285"/>
        <v>0</v>
      </c>
      <c r="HE35" s="155">
        <f t="shared" ref="HE35" si="440">GM35+GS35-GY35</f>
        <v>184828</v>
      </c>
      <c r="HF35" s="187"/>
      <c r="HG35" s="187"/>
      <c r="HH35" s="187"/>
      <c r="HI35" s="187"/>
      <c r="HJ35" s="187"/>
      <c r="HK35" s="187"/>
      <c r="HL35" s="187"/>
      <c r="HM35" s="187"/>
      <c r="HN35" s="187"/>
      <c r="HO35" s="187"/>
      <c r="HP35" s="187"/>
      <c r="HQ35" s="187"/>
      <c r="HR35" s="187"/>
      <c r="HS35" s="187"/>
      <c r="HT35" s="187"/>
      <c r="HU35" s="187"/>
      <c r="HV35" s="187"/>
      <c r="HW35" s="187"/>
      <c r="HX35" s="187"/>
      <c r="HY35" s="187"/>
      <c r="HZ35" s="187"/>
      <c r="IA35" s="187"/>
      <c r="IB35" s="187"/>
      <c r="IC35" s="187"/>
      <c r="ID35" s="163">
        <f t="shared" si="383"/>
        <v>184828</v>
      </c>
      <c r="IE35" s="144">
        <f t="shared" si="384"/>
        <v>0</v>
      </c>
      <c r="IF35" s="144">
        <f t="shared" si="385"/>
        <v>0</v>
      </c>
      <c r="IG35" s="144">
        <f t="shared" si="286"/>
        <v>0</v>
      </c>
      <c r="IH35" s="144">
        <f t="shared" si="286"/>
        <v>0</v>
      </c>
      <c r="II35" s="144">
        <v>184828</v>
      </c>
      <c r="IJ35" s="143">
        <f t="shared" si="386"/>
        <v>0</v>
      </c>
      <c r="IK35" s="144"/>
      <c r="IL35" s="198"/>
      <c r="IM35" s="144"/>
      <c r="IN35" s="144"/>
      <c r="IO35" s="199"/>
      <c r="IP35" s="143">
        <f t="shared" si="387"/>
        <v>0</v>
      </c>
      <c r="IQ35" s="144"/>
      <c r="IR35" s="198">
        <f t="shared" si="388"/>
        <v>0</v>
      </c>
      <c r="IS35" s="144"/>
      <c r="IT35" s="144"/>
      <c r="IU35" s="199"/>
      <c r="IV35" s="143">
        <f t="shared" si="288"/>
        <v>184828</v>
      </c>
      <c r="IW35" s="144">
        <f t="shared" si="289"/>
        <v>0</v>
      </c>
      <c r="IX35" s="144">
        <f t="shared" si="290"/>
        <v>0</v>
      </c>
      <c r="IY35" s="144">
        <f t="shared" si="291"/>
        <v>0</v>
      </c>
      <c r="IZ35" s="144">
        <f t="shared" si="291"/>
        <v>0</v>
      </c>
      <c r="JA35" s="144">
        <f t="shared" si="291"/>
        <v>184828</v>
      </c>
      <c r="JB35" s="254">
        <f t="shared" si="434"/>
        <v>0</v>
      </c>
      <c r="JC35" s="144"/>
      <c r="JD35" s="198"/>
      <c r="JE35" s="144"/>
      <c r="JF35" s="144"/>
      <c r="JG35" s="259"/>
      <c r="JH35" s="252">
        <f t="shared" si="390"/>
        <v>0</v>
      </c>
      <c r="JI35" s="144"/>
      <c r="JJ35" s="198">
        <f t="shared" si="391"/>
        <v>0</v>
      </c>
      <c r="JK35" s="144"/>
      <c r="JL35" s="144"/>
      <c r="JM35" s="199"/>
      <c r="JN35" s="143">
        <f>JO35+JP35+JS35</f>
        <v>184828</v>
      </c>
      <c r="JO35" s="144">
        <f t="shared" si="292"/>
        <v>0</v>
      </c>
      <c r="JP35" s="144">
        <f t="shared" si="293"/>
        <v>0</v>
      </c>
      <c r="JQ35" s="144">
        <f t="shared" si="294"/>
        <v>0</v>
      </c>
      <c r="JR35" s="144">
        <f t="shared" si="294"/>
        <v>0</v>
      </c>
      <c r="JS35" s="156">
        <f t="shared" si="294"/>
        <v>184828</v>
      </c>
      <c r="JT35" s="187"/>
      <c r="JU35" s="187"/>
      <c r="JV35" s="187"/>
      <c r="JW35" s="187"/>
      <c r="JX35" s="187"/>
      <c r="JY35" s="187"/>
      <c r="JZ35" s="143">
        <f>KA35+KB35+KE35</f>
        <v>184828</v>
      </c>
      <c r="KA35" s="144">
        <f t="shared" si="394"/>
        <v>0</v>
      </c>
      <c r="KB35" s="144">
        <f t="shared" si="395"/>
        <v>0</v>
      </c>
      <c r="KC35" s="144">
        <f t="shared" si="396"/>
        <v>0</v>
      </c>
      <c r="KD35" s="144">
        <f t="shared" si="295"/>
        <v>0</v>
      </c>
      <c r="KE35" s="144">
        <f t="shared" si="295"/>
        <v>184828</v>
      </c>
      <c r="KF35" s="254">
        <f t="shared" si="435"/>
        <v>0</v>
      </c>
      <c r="KG35" s="144"/>
      <c r="KH35" s="198"/>
      <c r="KI35" s="144"/>
      <c r="KJ35" s="144"/>
      <c r="KK35" s="259"/>
      <c r="KL35" s="288">
        <f t="shared" si="398"/>
        <v>0</v>
      </c>
      <c r="KM35" s="144"/>
      <c r="KN35" s="198">
        <f t="shared" si="399"/>
        <v>0</v>
      </c>
      <c r="KO35" s="144"/>
      <c r="KP35" s="144"/>
      <c r="KQ35" s="198"/>
      <c r="KR35" s="367">
        <f t="shared" si="400"/>
        <v>184828</v>
      </c>
      <c r="KS35" s="284">
        <f t="shared" si="119"/>
        <v>0</v>
      </c>
      <c r="KT35" s="284">
        <f t="shared" si="120"/>
        <v>0</v>
      </c>
      <c r="KU35" s="284">
        <f t="shared" si="121"/>
        <v>0</v>
      </c>
      <c r="KV35" s="284">
        <f t="shared" si="121"/>
        <v>0</v>
      </c>
      <c r="KW35" s="155">
        <f t="shared" si="121"/>
        <v>184828</v>
      </c>
      <c r="KX35" s="254">
        <f t="shared" si="436"/>
        <v>0</v>
      </c>
      <c r="KY35" s="144"/>
      <c r="KZ35" s="198"/>
      <c r="LA35" s="144"/>
      <c r="LB35" s="144"/>
      <c r="LC35" s="259"/>
      <c r="LD35" s="288">
        <f t="shared" si="402"/>
        <v>0</v>
      </c>
      <c r="LE35" s="144"/>
      <c r="LF35" s="198">
        <f t="shared" si="403"/>
        <v>0</v>
      </c>
      <c r="LG35" s="144"/>
      <c r="LH35" s="144"/>
      <c r="LI35" s="198"/>
      <c r="LJ35" s="372">
        <f t="shared" si="404"/>
        <v>184828</v>
      </c>
      <c r="LK35" s="284">
        <f t="shared" si="296"/>
        <v>0</v>
      </c>
      <c r="LL35" s="284">
        <f t="shared" si="297"/>
        <v>0</v>
      </c>
      <c r="LM35" s="284">
        <f t="shared" si="298"/>
        <v>0</v>
      </c>
      <c r="LN35" s="284">
        <f t="shared" si="298"/>
        <v>0</v>
      </c>
      <c r="LO35" s="155">
        <f t="shared" si="298"/>
        <v>184828</v>
      </c>
      <c r="LP35" s="187"/>
      <c r="LQ35" s="187"/>
      <c r="LR35" s="187"/>
      <c r="LS35" s="187"/>
      <c r="LT35" s="187"/>
      <c r="LU35" s="187"/>
      <c r="LV35" s="285">
        <f t="shared" si="299"/>
        <v>0</v>
      </c>
      <c r="LW35" s="285">
        <f t="shared" si="300"/>
        <v>0</v>
      </c>
      <c r="LX35" s="285">
        <f t="shared" si="301"/>
        <v>0</v>
      </c>
      <c r="LY35" s="285">
        <f t="shared" si="302"/>
        <v>0</v>
      </c>
      <c r="LZ35" s="285">
        <f t="shared" si="302"/>
        <v>0</v>
      </c>
      <c r="MA35" s="285">
        <f t="shared" si="302"/>
        <v>184828</v>
      </c>
      <c r="MB35" s="254">
        <f t="shared" si="437"/>
        <v>0</v>
      </c>
      <c r="MC35" s="144"/>
      <c r="MD35" s="198"/>
      <c r="ME35" s="144"/>
      <c r="MF35" s="144"/>
      <c r="MG35" s="259"/>
      <c r="MH35" s="288">
        <f t="shared" si="406"/>
        <v>0</v>
      </c>
      <c r="MI35" s="144"/>
      <c r="MJ35" s="198">
        <f t="shared" si="407"/>
        <v>0</v>
      </c>
      <c r="MK35" s="144"/>
      <c r="ML35" s="144"/>
      <c r="MM35" s="198"/>
      <c r="MN35" s="155">
        <f t="shared" si="303"/>
        <v>0</v>
      </c>
      <c r="MO35" s="284">
        <f t="shared" si="304"/>
        <v>0</v>
      </c>
      <c r="MP35" s="284">
        <f t="shared" si="305"/>
        <v>0</v>
      </c>
      <c r="MQ35" s="284">
        <f t="shared" si="306"/>
        <v>0</v>
      </c>
      <c r="MR35" s="284">
        <f t="shared" si="306"/>
        <v>0</v>
      </c>
      <c r="MS35" s="284">
        <f t="shared" si="306"/>
        <v>184828</v>
      </c>
      <c r="MT35" s="155">
        <f t="shared" si="308"/>
        <v>0</v>
      </c>
      <c r="MU35" s="284"/>
      <c r="MV35" s="284">
        <f t="shared" si="309"/>
        <v>0</v>
      </c>
      <c r="MW35" s="680"/>
      <c r="MX35" s="680"/>
      <c r="MY35" s="680"/>
      <c r="MZ35" s="155">
        <f t="shared" si="408"/>
        <v>184828</v>
      </c>
      <c r="NA35" s="284">
        <f t="shared" si="409"/>
        <v>0</v>
      </c>
      <c r="NB35" s="284">
        <f t="shared" si="410"/>
        <v>0</v>
      </c>
      <c r="NC35" s="284">
        <f t="shared" si="411"/>
        <v>0</v>
      </c>
      <c r="ND35" s="284">
        <f t="shared" si="412"/>
        <v>0</v>
      </c>
      <c r="NE35" s="284">
        <f t="shared" si="413"/>
        <v>184828</v>
      </c>
      <c r="NF35" s="254">
        <f t="shared" si="438"/>
        <v>0</v>
      </c>
      <c r="NG35" s="144"/>
      <c r="NH35" s="198"/>
      <c r="NI35" s="144"/>
      <c r="NJ35" s="144"/>
      <c r="NK35" s="259"/>
      <c r="NL35" s="288">
        <f t="shared" si="415"/>
        <v>0</v>
      </c>
      <c r="NM35" s="144"/>
      <c r="NN35" s="198">
        <f t="shared" si="416"/>
        <v>0</v>
      </c>
      <c r="NO35" s="144"/>
      <c r="NP35" s="144"/>
      <c r="NQ35" s="198"/>
      <c r="NR35" s="285">
        <f t="shared" si="417"/>
        <v>0</v>
      </c>
      <c r="NS35" s="285">
        <f t="shared" si="418"/>
        <v>0</v>
      </c>
      <c r="NT35" s="285">
        <f t="shared" si="419"/>
        <v>0</v>
      </c>
      <c r="NU35" s="285">
        <f t="shared" si="420"/>
        <v>0</v>
      </c>
      <c r="NV35" s="285">
        <f t="shared" si="421"/>
        <v>0</v>
      </c>
      <c r="NW35" s="285">
        <f t="shared" si="422"/>
        <v>184828</v>
      </c>
    </row>
    <row r="36" spans="1:387" ht="15" customHeight="1" x14ac:dyDescent="0.2">
      <c r="A36" s="731">
        <v>11</v>
      </c>
      <c r="B36" s="731"/>
      <c r="C36" s="166" t="s">
        <v>343</v>
      </c>
      <c r="D36" s="715">
        <f t="shared" si="318"/>
        <v>0</v>
      </c>
      <c r="E36" s="198"/>
      <c r="F36" s="198">
        <f t="shared" si="271"/>
        <v>0</v>
      </c>
      <c r="G36" s="198"/>
      <c r="H36" s="198"/>
      <c r="I36" s="198"/>
      <c r="J36" s="143">
        <v>0</v>
      </c>
      <c r="K36" s="198"/>
      <c r="L36" s="198">
        <v>0</v>
      </c>
      <c r="M36" s="198"/>
      <c r="N36" s="198"/>
      <c r="O36" s="198"/>
      <c r="P36" s="143">
        <f t="shared" si="272"/>
        <v>0</v>
      </c>
      <c r="Q36" s="198">
        <f t="shared" si="272"/>
        <v>0</v>
      </c>
      <c r="R36" s="198">
        <f t="shared" si="272"/>
        <v>0</v>
      </c>
      <c r="S36" s="198">
        <f t="shared" si="272"/>
        <v>0</v>
      </c>
      <c r="T36" s="198">
        <f t="shared" si="272"/>
        <v>0</v>
      </c>
      <c r="U36" s="198">
        <f t="shared" si="272"/>
        <v>0</v>
      </c>
      <c r="V36" s="143"/>
      <c r="W36" s="198"/>
      <c r="X36" s="198"/>
      <c r="Y36" s="198"/>
      <c r="Z36" s="198"/>
      <c r="AA36" s="198"/>
      <c r="AB36" s="143">
        <f t="shared" si="273"/>
        <v>0</v>
      </c>
      <c r="AC36" s="198">
        <f t="shared" si="273"/>
        <v>0</v>
      </c>
      <c r="AD36" s="198">
        <f t="shared" si="273"/>
        <v>0</v>
      </c>
      <c r="AE36" s="198">
        <f t="shared" si="273"/>
        <v>0</v>
      </c>
      <c r="AF36" s="198">
        <f t="shared" si="273"/>
        <v>0</v>
      </c>
      <c r="AG36" s="198">
        <f t="shared" si="273"/>
        <v>0</v>
      </c>
      <c r="AH36" s="143"/>
      <c r="AI36" s="198"/>
      <c r="AJ36" s="198"/>
      <c r="AK36" s="198"/>
      <c r="AL36" s="198"/>
      <c r="AM36" s="198"/>
      <c r="AN36" s="143">
        <f t="shared" si="319"/>
        <v>0</v>
      </c>
      <c r="AO36" s="198">
        <f t="shared" si="320"/>
        <v>0</v>
      </c>
      <c r="AP36" s="198">
        <f t="shared" si="321"/>
        <v>0</v>
      </c>
      <c r="AQ36" s="198">
        <f t="shared" si="322"/>
        <v>0</v>
      </c>
      <c r="AR36" s="198">
        <f t="shared" si="322"/>
        <v>0</v>
      </c>
      <c r="AS36" s="198"/>
      <c r="AT36" s="143"/>
      <c r="AU36" s="198"/>
      <c r="AV36" s="198"/>
      <c r="AW36" s="198"/>
      <c r="AX36" s="198"/>
      <c r="AY36" s="198"/>
      <c r="AZ36" s="143">
        <f t="shared" si="323"/>
        <v>0</v>
      </c>
      <c r="BA36" s="198">
        <f t="shared" si="324"/>
        <v>0</v>
      </c>
      <c r="BB36" s="198">
        <f t="shared" si="325"/>
        <v>0</v>
      </c>
      <c r="BC36" s="198">
        <f t="shared" si="326"/>
        <v>0</v>
      </c>
      <c r="BD36" s="198">
        <f t="shared" si="326"/>
        <v>0</v>
      </c>
      <c r="BE36" s="198">
        <f t="shared" si="274"/>
        <v>0</v>
      </c>
      <c r="BF36" s="143"/>
      <c r="BG36" s="198"/>
      <c r="BH36" s="198"/>
      <c r="BI36" s="198"/>
      <c r="BJ36" s="198"/>
      <c r="BK36" s="198"/>
      <c r="BL36" s="143">
        <f t="shared" ref="BL36:BL42" si="441">BM36+BN36+BQ36</f>
        <v>0</v>
      </c>
      <c r="BM36" s="198"/>
      <c r="BN36" s="198"/>
      <c r="BO36" s="198"/>
      <c r="BP36" s="198"/>
      <c r="BQ36" s="198"/>
      <c r="BR36" s="143"/>
      <c r="BS36" s="198"/>
      <c r="BT36" s="198"/>
      <c r="BU36" s="198"/>
      <c r="BV36" s="198"/>
      <c r="BW36" s="198"/>
      <c r="BX36" s="143">
        <f t="shared" ref="BX36:BX42" si="442">BY36+BZ36+CC36</f>
        <v>0</v>
      </c>
      <c r="BY36" s="198">
        <f t="shared" si="329"/>
        <v>0</v>
      </c>
      <c r="BZ36" s="198">
        <f t="shared" si="275"/>
        <v>0</v>
      </c>
      <c r="CA36" s="198">
        <f t="shared" si="275"/>
        <v>0</v>
      </c>
      <c r="CB36" s="198">
        <f t="shared" si="275"/>
        <v>0</v>
      </c>
      <c r="CC36" s="198">
        <f t="shared" si="275"/>
        <v>0</v>
      </c>
      <c r="CD36" s="143">
        <f t="shared" ref="CD36:CD41" si="443">CE36+CF36+CI36</f>
        <v>0</v>
      </c>
      <c r="CE36" s="198">
        <f t="shared" si="331"/>
        <v>0</v>
      </c>
      <c r="CF36" s="198">
        <f t="shared" si="276"/>
        <v>0</v>
      </c>
      <c r="CG36" s="198">
        <f t="shared" si="276"/>
        <v>0</v>
      </c>
      <c r="CH36" s="198">
        <f t="shared" si="276"/>
        <v>0</v>
      </c>
      <c r="CI36" s="198">
        <f t="shared" si="276"/>
        <v>0</v>
      </c>
      <c r="CJ36" s="143">
        <f t="shared" si="332"/>
        <v>0</v>
      </c>
      <c r="CK36" s="198">
        <f t="shared" si="333"/>
        <v>0</v>
      </c>
      <c r="CL36" s="198">
        <f t="shared" si="334"/>
        <v>0</v>
      </c>
      <c r="CM36" s="198">
        <f t="shared" si="335"/>
        <v>0</v>
      </c>
      <c r="CN36" s="198">
        <f t="shared" si="335"/>
        <v>0</v>
      </c>
      <c r="CO36" s="198">
        <f t="shared" si="277"/>
        <v>0</v>
      </c>
      <c r="CP36" s="187"/>
      <c r="CQ36" s="187"/>
      <c r="CR36" s="187"/>
      <c r="CS36" s="187"/>
      <c r="CT36" s="187"/>
      <c r="CU36" s="187"/>
      <c r="CV36" s="143">
        <f t="shared" si="425"/>
        <v>0</v>
      </c>
      <c r="CW36" s="144">
        <f t="shared" si="337"/>
        <v>0</v>
      </c>
      <c r="CX36" s="144">
        <f t="shared" si="338"/>
        <v>0</v>
      </c>
      <c r="CY36" s="144">
        <f t="shared" si="278"/>
        <v>0</v>
      </c>
      <c r="CZ36" s="144">
        <f t="shared" si="278"/>
        <v>0</v>
      </c>
      <c r="DA36" s="144">
        <f t="shared" si="278"/>
        <v>0</v>
      </c>
      <c r="DB36" s="143">
        <f t="shared" ref="DB36:DB41" si="444">DC36+DD36+DG36</f>
        <v>0</v>
      </c>
      <c r="DC36" s="198"/>
      <c r="DD36" s="198"/>
      <c r="DE36" s="198"/>
      <c r="DF36" s="198"/>
      <c r="DG36" s="198"/>
      <c r="DH36" s="143">
        <f t="shared" si="439"/>
        <v>0</v>
      </c>
      <c r="DI36" s="144">
        <f t="shared" si="341"/>
        <v>0</v>
      </c>
      <c r="DJ36" s="198">
        <f t="shared" si="342"/>
        <v>0</v>
      </c>
      <c r="DK36" s="144">
        <f t="shared" si="343"/>
        <v>0</v>
      </c>
      <c r="DL36" s="144">
        <f t="shared" si="279"/>
        <v>0</v>
      </c>
      <c r="DM36" s="144">
        <f t="shared" si="279"/>
        <v>0</v>
      </c>
      <c r="DN36" s="143">
        <f t="shared" ref="DN36:DN41" si="445">DO36+DP36+DS36</f>
        <v>0</v>
      </c>
      <c r="DO36" s="198"/>
      <c r="DP36" s="198"/>
      <c r="DQ36" s="198"/>
      <c r="DR36" s="198"/>
      <c r="DS36" s="199"/>
      <c r="DT36" s="163">
        <f t="shared" si="345"/>
        <v>0</v>
      </c>
      <c r="DU36" s="144">
        <f t="shared" si="346"/>
        <v>0</v>
      </c>
      <c r="DV36" s="144">
        <f t="shared" si="347"/>
        <v>0</v>
      </c>
      <c r="DW36" s="144">
        <f t="shared" si="348"/>
        <v>0</v>
      </c>
      <c r="DX36" s="144">
        <f t="shared" si="348"/>
        <v>0</v>
      </c>
      <c r="DY36" s="144">
        <f t="shared" si="280"/>
        <v>0</v>
      </c>
      <c r="DZ36" s="143">
        <f t="shared" ref="DZ36:DZ42" si="446">EA36+EB36+EE36</f>
        <v>0</v>
      </c>
      <c r="EA36" s="198"/>
      <c r="EB36" s="198"/>
      <c r="EC36" s="198"/>
      <c r="ED36" s="198"/>
      <c r="EE36" s="199"/>
      <c r="EF36" s="143">
        <f t="shared" si="350"/>
        <v>0</v>
      </c>
      <c r="EG36" s="144">
        <f t="shared" si="351"/>
        <v>0</v>
      </c>
      <c r="EH36" s="144">
        <f t="shared" si="352"/>
        <v>0</v>
      </c>
      <c r="EI36" s="144">
        <f t="shared" si="353"/>
        <v>0</v>
      </c>
      <c r="EJ36" s="144">
        <f t="shared" si="353"/>
        <v>0</v>
      </c>
      <c r="EK36" s="199"/>
      <c r="EL36" s="143">
        <f t="shared" si="427"/>
        <v>0</v>
      </c>
      <c r="EM36" s="144"/>
      <c r="EN36" s="198"/>
      <c r="EO36" s="144"/>
      <c r="EP36" s="144"/>
      <c r="EQ36" s="199"/>
      <c r="ER36" s="143">
        <f t="shared" si="428"/>
        <v>0</v>
      </c>
      <c r="ES36" s="144"/>
      <c r="ET36" s="198"/>
      <c r="EU36" s="144"/>
      <c r="EV36" s="144"/>
      <c r="EW36" s="199"/>
      <c r="EX36" s="143">
        <f t="shared" si="356"/>
        <v>0</v>
      </c>
      <c r="EY36" s="155">
        <f t="shared" si="357"/>
        <v>0</v>
      </c>
      <c r="EZ36" s="198">
        <f t="shared" si="358"/>
        <v>0</v>
      </c>
      <c r="FA36" s="155">
        <f t="shared" si="359"/>
        <v>0</v>
      </c>
      <c r="FB36" s="155">
        <f t="shared" si="359"/>
        <v>0</v>
      </c>
      <c r="FC36" s="155">
        <f t="shared" si="281"/>
        <v>0</v>
      </c>
      <c r="FD36" s="143">
        <f t="shared" si="429"/>
        <v>0</v>
      </c>
      <c r="FE36" s="144"/>
      <c r="FF36" s="198">
        <f t="shared" si="361"/>
        <v>0</v>
      </c>
      <c r="FG36" s="144"/>
      <c r="FH36" s="144"/>
      <c r="FI36" s="199"/>
      <c r="FJ36" s="143">
        <f t="shared" si="430"/>
        <v>0</v>
      </c>
      <c r="FK36" s="156"/>
      <c r="FL36" s="200">
        <f t="shared" si="363"/>
        <v>0</v>
      </c>
      <c r="FM36" s="156"/>
      <c r="FN36" s="156"/>
      <c r="FO36" s="201"/>
      <c r="FP36" s="143">
        <f t="shared" si="364"/>
        <v>0</v>
      </c>
      <c r="FQ36" s="155">
        <f t="shared" si="426"/>
        <v>0</v>
      </c>
      <c r="FR36" s="155">
        <f t="shared" si="366"/>
        <v>0</v>
      </c>
      <c r="FS36" s="155">
        <f t="shared" si="367"/>
        <v>0</v>
      </c>
      <c r="FT36" s="155">
        <f t="shared" si="282"/>
        <v>0</v>
      </c>
      <c r="FU36" s="155">
        <f t="shared" si="283"/>
        <v>0</v>
      </c>
      <c r="FV36" s="143">
        <f t="shared" si="431"/>
        <v>0</v>
      </c>
      <c r="FW36" s="144"/>
      <c r="FX36" s="198">
        <f t="shared" si="369"/>
        <v>0</v>
      </c>
      <c r="FY36" s="144"/>
      <c r="FZ36" s="144"/>
      <c r="GA36" s="199"/>
      <c r="GB36" s="143">
        <f t="shared" si="370"/>
        <v>0</v>
      </c>
      <c r="GC36" s="144"/>
      <c r="GD36" s="198">
        <f t="shared" si="371"/>
        <v>0</v>
      </c>
      <c r="GE36" s="144"/>
      <c r="GF36" s="144"/>
      <c r="GG36" s="199"/>
      <c r="GH36" s="143">
        <f t="shared" si="432"/>
        <v>0</v>
      </c>
      <c r="GI36" s="155">
        <f t="shared" si="373"/>
        <v>0</v>
      </c>
      <c r="GJ36" s="155">
        <f t="shared" si="374"/>
        <v>0</v>
      </c>
      <c r="GK36" s="155">
        <f t="shared" si="375"/>
        <v>0</v>
      </c>
      <c r="GL36" s="155">
        <f t="shared" si="375"/>
        <v>0</v>
      </c>
      <c r="GM36" s="155">
        <f t="shared" si="284"/>
        <v>0</v>
      </c>
      <c r="GN36" s="143">
        <f t="shared" si="433"/>
        <v>0</v>
      </c>
      <c r="GO36" s="144"/>
      <c r="GP36" s="198">
        <f t="shared" si="377"/>
        <v>0</v>
      </c>
      <c r="GQ36" s="144"/>
      <c r="GR36" s="144"/>
      <c r="GS36" s="199"/>
      <c r="GT36" s="143">
        <f t="shared" si="378"/>
        <v>0</v>
      </c>
      <c r="GU36" s="144"/>
      <c r="GV36" s="198">
        <f t="shared" si="379"/>
        <v>0</v>
      </c>
      <c r="GW36" s="144"/>
      <c r="GX36" s="144"/>
      <c r="GY36" s="199"/>
      <c r="GZ36" s="143">
        <f t="shared" si="380"/>
        <v>0</v>
      </c>
      <c r="HA36" s="155">
        <f t="shared" si="381"/>
        <v>0</v>
      </c>
      <c r="HB36" s="155">
        <f t="shared" si="382"/>
        <v>0</v>
      </c>
      <c r="HC36" s="155">
        <f t="shared" si="285"/>
        <v>0</v>
      </c>
      <c r="HD36" s="155">
        <f t="shared" si="285"/>
        <v>0</v>
      </c>
      <c r="HE36" s="155"/>
      <c r="HF36" s="187"/>
      <c r="HG36" s="187"/>
      <c r="HH36" s="187"/>
      <c r="HI36" s="187"/>
      <c r="HJ36" s="187"/>
      <c r="HK36" s="187"/>
      <c r="HL36" s="187"/>
      <c r="HM36" s="187"/>
      <c r="HN36" s="187"/>
      <c r="HO36" s="187"/>
      <c r="HP36" s="187"/>
      <c r="HQ36" s="187"/>
      <c r="HR36" s="187"/>
      <c r="HS36" s="187"/>
      <c r="HT36" s="187"/>
      <c r="HU36" s="187"/>
      <c r="HV36" s="187"/>
      <c r="HW36" s="187"/>
      <c r="HX36" s="187"/>
      <c r="HY36" s="187"/>
      <c r="HZ36" s="187"/>
      <c r="IA36" s="187"/>
      <c r="IB36" s="187"/>
      <c r="IC36" s="187"/>
      <c r="ID36" s="163">
        <f>IE36+IF36+II36</f>
        <v>0</v>
      </c>
      <c r="IE36" s="144">
        <f t="shared" si="384"/>
        <v>0</v>
      </c>
      <c r="IF36" s="144">
        <f t="shared" si="385"/>
        <v>0</v>
      </c>
      <c r="IG36" s="144">
        <f t="shared" si="286"/>
        <v>0</v>
      </c>
      <c r="IH36" s="144">
        <f t="shared" si="286"/>
        <v>0</v>
      </c>
      <c r="II36" s="144"/>
      <c r="IJ36" s="143">
        <f t="shared" si="386"/>
        <v>0</v>
      </c>
      <c r="IK36" s="144"/>
      <c r="IL36" s="198"/>
      <c r="IM36" s="144"/>
      <c r="IN36" s="144"/>
      <c r="IO36" s="199"/>
      <c r="IP36" s="143">
        <f t="shared" si="387"/>
        <v>0</v>
      </c>
      <c r="IQ36" s="144"/>
      <c r="IR36" s="198">
        <f t="shared" si="388"/>
        <v>0</v>
      </c>
      <c r="IS36" s="144"/>
      <c r="IT36" s="144"/>
      <c r="IU36" s="199"/>
      <c r="IV36" s="143">
        <f>IW36+IX36+JA36</f>
        <v>0</v>
      </c>
      <c r="IW36" s="144">
        <f t="shared" si="289"/>
        <v>0</v>
      </c>
      <c r="IX36" s="144">
        <f t="shared" si="290"/>
        <v>0</v>
      </c>
      <c r="IY36" s="144">
        <f t="shared" si="291"/>
        <v>0</v>
      </c>
      <c r="IZ36" s="144">
        <f t="shared" si="291"/>
        <v>0</v>
      </c>
      <c r="JA36" s="144">
        <f t="shared" si="291"/>
        <v>0</v>
      </c>
      <c r="JB36" s="254">
        <f t="shared" si="434"/>
        <v>0</v>
      </c>
      <c r="JC36" s="144"/>
      <c r="JD36" s="198"/>
      <c r="JE36" s="144"/>
      <c r="JF36" s="144"/>
      <c r="JG36" s="259"/>
      <c r="JH36" s="252">
        <f t="shared" si="390"/>
        <v>0</v>
      </c>
      <c r="JI36" s="144"/>
      <c r="JJ36" s="198">
        <f t="shared" si="391"/>
        <v>0</v>
      </c>
      <c r="JK36" s="144"/>
      <c r="JL36" s="144"/>
      <c r="JM36" s="199"/>
      <c r="JN36" s="143">
        <f>JO36+JP36+JS36</f>
        <v>0</v>
      </c>
      <c r="JO36" s="144">
        <f t="shared" si="292"/>
        <v>0</v>
      </c>
      <c r="JP36" s="144">
        <f t="shared" si="293"/>
        <v>0</v>
      </c>
      <c r="JQ36" s="144">
        <f t="shared" si="294"/>
        <v>0</v>
      </c>
      <c r="JR36" s="144">
        <f t="shared" si="294"/>
        <v>0</v>
      </c>
      <c r="JS36" s="144">
        <f t="shared" si="294"/>
        <v>0</v>
      </c>
      <c r="JT36" s="187"/>
      <c r="JU36" s="187"/>
      <c r="JV36" s="187"/>
      <c r="JW36" s="187"/>
      <c r="JX36" s="187"/>
      <c r="JY36" s="187"/>
      <c r="JZ36" s="143">
        <f t="shared" si="393"/>
        <v>0</v>
      </c>
      <c r="KA36" s="144">
        <f t="shared" si="394"/>
        <v>0</v>
      </c>
      <c r="KB36" s="144">
        <f t="shared" si="395"/>
        <v>0</v>
      </c>
      <c r="KC36" s="144">
        <f t="shared" si="396"/>
        <v>0</v>
      </c>
      <c r="KD36" s="144">
        <f t="shared" si="295"/>
        <v>0</v>
      </c>
      <c r="KE36" s="144">
        <f t="shared" si="295"/>
        <v>0</v>
      </c>
      <c r="KF36" s="254">
        <f t="shared" si="435"/>
        <v>0</v>
      </c>
      <c r="KG36" s="144"/>
      <c r="KH36" s="198"/>
      <c r="KI36" s="144"/>
      <c r="KJ36" s="144"/>
      <c r="KK36" s="259"/>
      <c r="KL36" s="288">
        <f t="shared" si="398"/>
        <v>0</v>
      </c>
      <c r="KM36" s="144"/>
      <c r="KN36" s="198">
        <f t="shared" si="399"/>
        <v>0</v>
      </c>
      <c r="KO36" s="144"/>
      <c r="KP36" s="144"/>
      <c r="KQ36" s="198"/>
      <c r="KR36" s="367">
        <f t="shared" si="400"/>
        <v>0</v>
      </c>
      <c r="KS36" s="284">
        <f t="shared" si="119"/>
        <v>0</v>
      </c>
      <c r="KT36" s="284">
        <f t="shared" si="120"/>
        <v>0</v>
      </c>
      <c r="KU36" s="284">
        <f t="shared" si="121"/>
        <v>0</v>
      </c>
      <c r="KV36" s="284">
        <f t="shared" si="121"/>
        <v>0</v>
      </c>
      <c r="KW36" s="155">
        <f t="shared" si="121"/>
        <v>0</v>
      </c>
      <c r="KX36" s="254">
        <f t="shared" si="436"/>
        <v>0</v>
      </c>
      <c r="KY36" s="144"/>
      <c r="KZ36" s="198"/>
      <c r="LA36" s="144"/>
      <c r="LB36" s="144"/>
      <c r="LC36" s="259"/>
      <c r="LD36" s="288">
        <f t="shared" si="402"/>
        <v>0</v>
      </c>
      <c r="LE36" s="144"/>
      <c r="LF36" s="198">
        <f t="shared" si="403"/>
        <v>0</v>
      </c>
      <c r="LG36" s="144"/>
      <c r="LH36" s="144"/>
      <c r="LI36" s="198"/>
      <c r="LJ36" s="372">
        <f t="shared" si="404"/>
        <v>0</v>
      </c>
      <c r="LK36" s="284">
        <f t="shared" si="296"/>
        <v>0</v>
      </c>
      <c r="LL36" s="284">
        <f t="shared" si="297"/>
        <v>0</v>
      </c>
      <c r="LM36" s="284">
        <f t="shared" si="298"/>
        <v>0</v>
      </c>
      <c r="LN36" s="284">
        <f t="shared" si="298"/>
        <v>0</v>
      </c>
      <c r="LO36" s="155">
        <f t="shared" si="298"/>
        <v>0</v>
      </c>
      <c r="LP36" s="187"/>
      <c r="LQ36" s="187"/>
      <c r="LR36" s="187"/>
      <c r="LS36" s="187"/>
      <c r="LT36" s="187"/>
      <c r="LU36" s="187"/>
      <c r="LV36" s="285">
        <f t="shared" si="299"/>
        <v>0</v>
      </c>
      <c r="LW36" s="285">
        <f t="shared" si="300"/>
        <v>0</v>
      </c>
      <c r="LX36" s="285">
        <f t="shared" si="301"/>
        <v>0</v>
      </c>
      <c r="LY36" s="285">
        <f t="shared" si="302"/>
        <v>0</v>
      </c>
      <c r="LZ36" s="285">
        <f t="shared" si="302"/>
        <v>0</v>
      </c>
      <c r="MA36" s="285">
        <f t="shared" si="302"/>
        <v>0</v>
      </c>
      <c r="MB36" s="254">
        <f t="shared" si="437"/>
        <v>0</v>
      </c>
      <c r="MC36" s="144"/>
      <c r="MD36" s="198"/>
      <c r="ME36" s="144"/>
      <c r="MF36" s="144"/>
      <c r="MG36" s="259"/>
      <c r="MH36" s="288">
        <f t="shared" si="406"/>
        <v>0</v>
      </c>
      <c r="MI36" s="144"/>
      <c r="MJ36" s="198">
        <f t="shared" si="407"/>
        <v>0</v>
      </c>
      <c r="MK36" s="144"/>
      <c r="ML36" s="144"/>
      <c r="MM36" s="198"/>
      <c r="MN36" s="155">
        <f t="shared" si="303"/>
        <v>0</v>
      </c>
      <c r="MO36" s="284">
        <f t="shared" si="304"/>
        <v>0</v>
      </c>
      <c r="MP36" s="284">
        <f t="shared" si="305"/>
        <v>0</v>
      </c>
      <c r="MQ36" s="284">
        <f t="shared" si="306"/>
        <v>0</v>
      </c>
      <c r="MR36" s="284">
        <f t="shared" si="306"/>
        <v>0</v>
      </c>
      <c r="MS36" s="284">
        <f t="shared" si="306"/>
        <v>0</v>
      </c>
      <c r="MT36" s="155">
        <f t="shared" si="308"/>
        <v>0</v>
      </c>
      <c r="MU36" s="284"/>
      <c r="MV36" s="284">
        <f t="shared" si="309"/>
        <v>0</v>
      </c>
      <c r="MW36" s="680"/>
      <c r="MX36" s="680"/>
      <c r="MY36" s="680"/>
      <c r="MZ36" s="155">
        <f t="shared" si="408"/>
        <v>0</v>
      </c>
      <c r="NA36" s="284">
        <f t="shared" si="409"/>
        <v>0</v>
      </c>
      <c r="NB36" s="284">
        <f t="shared" si="410"/>
        <v>0</v>
      </c>
      <c r="NC36" s="284">
        <f t="shared" si="411"/>
        <v>0</v>
      </c>
      <c r="ND36" s="284">
        <f t="shared" si="412"/>
        <v>0</v>
      </c>
      <c r="NE36" s="284">
        <f t="shared" si="413"/>
        <v>0</v>
      </c>
      <c r="NF36" s="254">
        <f t="shared" si="438"/>
        <v>0</v>
      </c>
      <c r="NG36" s="144"/>
      <c r="NH36" s="198"/>
      <c r="NI36" s="144"/>
      <c r="NJ36" s="144"/>
      <c r="NK36" s="259"/>
      <c r="NL36" s="288">
        <f t="shared" si="415"/>
        <v>0</v>
      </c>
      <c r="NM36" s="144"/>
      <c r="NN36" s="198">
        <f t="shared" si="416"/>
        <v>0</v>
      </c>
      <c r="NO36" s="144"/>
      <c r="NP36" s="144"/>
      <c r="NQ36" s="198"/>
      <c r="NR36" s="285">
        <f t="shared" si="417"/>
        <v>0</v>
      </c>
      <c r="NS36" s="285">
        <f t="shared" si="418"/>
        <v>0</v>
      </c>
      <c r="NT36" s="285">
        <f t="shared" si="419"/>
        <v>0</v>
      </c>
      <c r="NU36" s="285">
        <f t="shared" si="420"/>
        <v>0</v>
      </c>
      <c r="NV36" s="285">
        <f t="shared" si="421"/>
        <v>0</v>
      </c>
      <c r="NW36" s="285">
        <f t="shared" si="422"/>
        <v>0</v>
      </c>
    </row>
    <row r="37" spans="1:387" ht="30" customHeight="1" x14ac:dyDescent="0.2">
      <c r="A37" s="731">
        <v>12</v>
      </c>
      <c r="B37" s="731"/>
      <c r="C37" s="166" t="s">
        <v>344</v>
      </c>
      <c r="D37" s="715">
        <f t="shared" si="318"/>
        <v>0</v>
      </c>
      <c r="E37" s="198"/>
      <c r="F37" s="198">
        <f t="shared" si="271"/>
        <v>0</v>
      </c>
      <c r="G37" s="198"/>
      <c r="H37" s="188"/>
      <c r="I37" s="198"/>
      <c r="J37" s="143">
        <v>0</v>
      </c>
      <c r="K37" s="198"/>
      <c r="L37" s="198">
        <v>0</v>
      </c>
      <c r="M37" s="198"/>
      <c r="N37" s="188"/>
      <c r="O37" s="198"/>
      <c r="P37" s="143">
        <f t="shared" si="272"/>
        <v>0</v>
      </c>
      <c r="Q37" s="198">
        <f t="shared" si="272"/>
        <v>0</v>
      </c>
      <c r="R37" s="198">
        <f t="shared" si="272"/>
        <v>0</v>
      </c>
      <c r="S37" s="198">
        <f t="shared" si="272"/>
        <v>0</v>
      </c>
      <c r="T37" s="198">
        <f t="shared" si="272"/>
        <v>0</v>
      </c>
      <c r="U37" s="198">
        <f t="shared" si="272"/>
        <v>0</v>
      </c>
      <c r="V37" s="143"/>
      <c r="W37" s="198"/>
      <c r="X37" s="198"/>
      <c r="Y37" s="198"/>
      <c r="Z37" s="198"/>
      <c r="AA37" s="198"/>
      <c r="AB37" s="143">
        <f t="shared" si="273"/>
        <v>0</v>
      </c>
      <c r="AC37" s="198">
        <f t="shared" si="273"/>
        <v>0</v>
      </c>
      <c r="AD37" s="198">
        <f t="shared" si="273"/>
        <v>0</v>
      </c>
      <c r="AE37" s="198">
        <f t="shared" si="273"/>
        <v>0</v>
      </c>
      <c r="AF37" s="198">
        <f t="shared" si="273"/>
        <v>0</v>
      </c>
      <c r="AG37" s="198">
        <f t="shared" si="273"/>
        <v>0</v>
      </c>
      <c r="AH37" s="143"/>
      <c r="AI37" s="198"/>
      <c r="AJ37" s="198"/>
      <c r="AK37" s="198"/>
      <c r="AL37" s="198"/>
      <c r="AM37" s="198"/>
      <c r="AN37" s="143">
        <f t="shared" si="319"/>
        <v>0</v>
      </c>
      <c r="AO37" s="198">
        <f t="shared" si="320"/>
        <v>0</v>
      </c>
      <c r="AP37" s="198">
        <f t="shared" si="321"/>
        <v>0</v>
      </c>
      <c r="AQ37" s="198">
        <f t="shared" si="322"/>
        <v>0</v>
      </c>
      <c r="AR37" s="198">
        <f t="shared" si="322"/>
        <v>0</v>
      </c>
      <c r="AS37" s="198"/>
      <c r="AT37" s="143"/>
      <c r="AU37" s="198"/>
      <c r="AV37" s="198"/>
      <c r="AW37" s="198"/>
      <c r="AX37" s="198"/>
      <c r="AY37" s="198"/>
      <c r="AZ37" s="143">
        <f t="shared" si="323"/>
        <v>0</v>
      </c>
      <c r="BA37" s="198">
        <f t="shared" si="324"/>
        <v>0</v>
      </c>
      <c r="BB37" s="198">
        <f t="shared" si="325"/>
        <v>0</v>
      </c>
      <c r="BC37" s="198">
        <f t="shared" si="326"/>
        <v>0</v>
      </c>
      <c r="BD37" s="198">
        <f t="shared" si="326"/>
        <v>0</v>
      </c>
      <c r="BE37" s="198">
        <f t="shared" si="274"/>
        <v>0</v>
      </c>
      <c r="BF37" s="143"/>
      <c r="BG37" s="198"/>
      <c r="BH37" s="198"/>
      <c r="BI37" s="198"/>
      <c r="BJ37" s="198"/>
      <c r="BK37" s="198"/>
      <c r="BL37" s="143">
        <f t="shared" si="441"/>
        <v>0</v>
      </c>
      <c r="BM37" s="198"/>
      <c r="BN37" s="198"/>
      <c r="BO37" s="198"/>
      <c r="BP37" s="198"/>
      <c r="BQ37" s="198"/>
      <c r="BR37" s="143"/>
      <c r="BS37" s="198"/>
      <c r="BT37" s="198"/>
      <c r="BU37" s="198"/>
      <c r="BV37" s="198"/>
      <c r="BW37" s="198"/>
      <c r="BX37" s="143">
        <f t="shared" si="442"/>
        <v>0</v>
      </c>
      <c r="BY37" s="198">
        <f t="shared" si="329"/>
        <v>0</v>
      </c>
      <c r="BZ37" s="198">
        <f t="shared" si="275"/>
        <v>0</v>
      </c>
      <c r="CA37" s="198">
        <f t="shared" si="275"/>
        <v>0</v>
      </c>
      <c r="CB37" s="198">
        <f t="shared" si="275"/>
        <v>0</v>
      </c>
      <c r="CC37" s="198">
        <f t="shared" si="275"/>
        <v>0</v>
      </c>
      <c r="CD37" s="143">
        <f t="shared" si="443"/>
        <v>0</v>
      </c>
      <c r="CE37" s="198">
        <f t="shared" si="331"/>
        <v>0</v>
      </c>
      <c r="CF37" s="198">
        <f t="shared" si="276"/>
        <v>0</v>
      </c>
      <c r="CG37" s="198">
        <f t="shared" si="276"/>
        <v>0</v>
      </c>
      <c r="CH37" s="198">
        <f t="shared" si="276"/>
        <v>0</v>
      </c>
      <c r="CI37" s="198">
        <f t="shared" si="276"/>
        <v>0</v>
      </c>
      <c r="CJ37" s="143">
        <f t="shared" si="332"/>
        <v>0</v>
      </c>
      <c r="CK37" s="198">
        <f t="shared" si="333"/>
        <v>0</v>
      </c>
      <c r="CL37" s="198">
        <f t="shared" si="334"/>
        <v>0</v>
      </c>
      <c r="CM37" s="198">
        <f t="shared" si="335"/>
        <v>0</v>
      </c>
      <c r="CN37" s="198">
        <f t="shared" si="335"/>
        <v>0</v>
      </c>
      <c r="CO37" s="198">
        <f t="shared" si="277"/>
        <v>0</v>
      </c>
      <c r="CP37" s="187"/>
      <c r="CQ37" s="187"/>
      <c r="CR37" s="187"/>
      <c r="CS37" s="187"/>
      <c r="CT37" s="187"/>
      <c r="CU37" s="187"/>
      <c r="CV37" s="143">
        <f t="shared" si="425"/>
        <v>0</v>
      </c>
      <c r="CW37" s="144">
        <f t="shared" si="337"/>
        <v>0</v>
      </c>
      <c r="CX37" s="144">
        <f t="shared" si="338"/>
        <v>0</v>
      </c>
      <c r="CY37" s="144">
        <f t="shared" si="278"/>
        <v>0</v>
      </c>
      <c r="CZ37" s="144">
        <f t="shared" si="278"/>
        <v>0</v>
      </c>
      <c r="DA37" s="144">
        <f t="shared" si="278"/>
        <v>0</v>
      </c>
      <c r="DB37" s="143">
        <f t="shared" si="444"/>
        <v>0</v>
      </c>
      <c r="DC37" s="198"/>
      <c r="DD37" s="198"/>
      <c r="DE37" s="198"/>
      <c r="DF37" s="198"/>
      <c r="DG37" s="198"/>
      <c r="DH37" s="143">
        <f t="shared" si="439"/>
        <v>0</v>
      </c>
      <c r="DI37" s="144">
        <f t="shared" si="341"/>
        <v>0</v>
      </c>
      <c r="DJ37" s="198">
        <f t="shared" si="342"/>
        <v>0</v>
      </c>
      <c r="DK37" s="144">
        <f t="shared" si="343"/>
        <v>0</v>
      </c>
      <c r="DL37" s="144">
        <f t="shared" si="279"/>
        <v>0</v>
      </c>
      <c r="DM37" s="144">
        <f t="shared" si="279"/>
        <v>0</v>
      </c>
      <c r="DN37" s="143">
        <f t="shared" si="445"/>
        <v>0</v>
      </c>
      <c r="DO37" s="198"/>
      <c r="DP37" s="198"/>
      <c r="DQ37" s="198"/>
      <c r="DR37" s="198"/>
      <c r="DS37" s="199"/>
      <c r="DT37" s="163">
        <f t="shared" si="345"/>
        <v>0</v>
      </c>
      <c r="DU37" s="144">
        <f t="shared" si="346"/>
        <v>0</v>
      </c>
      <c r="DV37" s="144">
        <f t="shared" si="347"/>
        <v>0</v>
      </c>
      <c r="DW37" s="144">
        <f t="shared" si="348"/>
        <v>0</v>
      </c>
      <c r="DX37" s="144">
        <f t="shared" si="348"/>
        <v>0</v>
      </c>
      <c r="DY37" s="144">
        <f t="shared" si="280"/>
        <v>0</v>
      </c>
      <c r="DZ37" s="143">
        <f t="shared" si="446"/>
        <v>0</v>
      </c>
      <c r="EA37" s="198"/>
      <c r="EB37" s="198"/>
      <c r="EC37" s="198"/>
      <c r="ED37" s="198"/>
      <c r="EE37" s="199"/>
      <c r="EF37" s="143">
        <f t="shared" si="350"/>
        <v>0</v>
      </c>
      <c r="EG37" s="144">
        <f t="shared" si="351"/>
        <v>0</v>
      </c>
      <c r="EH37" s="144">
        <f t="shared" si="352"/>
        <v>0</v>
      </c>
      <c r="EI37" s="144">
        <f t="shared" si="353"/>
        <v>0</v>
      </c>
      <c r="EJ37" s="144">
        <f t="shared" si="353"/>
        <v>0</v>
      </c>
      <c r="EK37" s="199"/>
      <c r="EL37" s="143">
        <f t="shared" si="427"/>
        <v>0</v>
      </c>
      <c r="EM37" s="144"/>
      <c r="EN37" s="198"/>
      <c r="EO37" s="144"/>
      <c r="EP37" s="144"/>
      <c r="EQ37" s="199"/>
      <c r="ER37" s="143">
        <f t="shared" si="428"/>
        <v>0</v>
      </c>
      <c r="ES37" s="144"/>
      <c r="ET37" s="198"/>
      <c r="EU37" s="144"/>
      <c r="EV37" s="144"/>
      <c r="EW37" s="199"/>
      <c r="EX37" s="143">
        <f t="shared" si="356"/>
        <v>0</v>
      </c>
      <c r="EY37" s="155">
        <f t="shared" si="357"/>
        <v>0</v>
      </c>
      <c r="EZ37" s="198">
        <f t="shared" si="358"/>
        <v>0</v>
      </c>
      <c r="FA37" s="155">
        <f t="shared" si="359"/>
        <v>0</v>
      </c>
      <c r="FB37" s="155">
        <f t="shared" si="359"/>
        <v>0</v>
      </c>
      <c r="FC37" s="155">
        <f t="shared" si="281"/>
        <v>0</v>
      </c>
      <c r="FD37" s="143">
        <f t="shared" si="429"/>
        <v>0</v>
      </c>
      <c r="FE37" s="144"/>
      <c r="FF37" s="198">
        <f t="shared" si="361"/>
        <v>0</v>
      </c>
      <c r="FG37" s="144"/>
      <c r="FH37" s="144"/>
      <c r="FI37" s="199"/>
      <c r="FJ37" s="143">
        <f t="shared" si="430"/>
        <v>0</v>
      </c>
      <c r="FK37" s="156"/>
      <c r="FL37" s="200">
        <f t="shared" si="363"/>
        <v>0</v>
      </c>
      <c r="FM37" s="156"/>
      <c r="FN37" s="156"/>
      <c r="FO37" s="201"/>
      <c r="FP37" s="143">
        <f t="shared" si="364"/>
        <v>0</v>
      </c>
      <c r="FQ37" s="155">
        <f t="shared" si="426"/>
        <v>0</v>
      </c>
      <c r="FR37" s="155">
        <f t="shared" si="366"/>
        <v>0</v>
      </c>
      <c r="FS37" s="155">
        <f t="shared" si="367"/>
        <v>0</v>
      </c>
      <c r="FT37" s="155">
        <f t="shared" si="282"/>
        <v>0</v>
      </c>
      <c r="FU37" s="155">
        <f t="shared" si="283"/>
        <v>0</v>
      </c>
      <c r="FV37" s="143">
        <f t="shared" si="431"/>
        <v>0</v>
      </c>
      <c r="FW37" s="144"/>
      <c r="FX37" s="198">
        <f t="shared" si="369"/>
        <v>0</v>
      </c>
      <c r="FY37" s="144"/>
      <c r="FZ37" s="144"/>
      <c r="GA37" s="199"/>
      <c r="GB37" s="143">
        <f t="shared" si="370"/>
        <v>0</v>
      </c>
      <c r="GC37" s="144"/>
      <c r="GD37" s="198">
        <f t="shared" si="371"/>
        <v>0</v>
      </c>
      <c r="GE37" s="144"/>
      <c r="GF37" s="144"/>
      <c r="GG37" s="199"/>
      <c r="GH37" s="143">
        <f t="shared" si="432"/>
        <v>0</v>
      </c>
      <c r="GI37" s="155">
        <f t="shared" si="373"/>
        <v>0</v>
      </c>
      <c r="GJ37" s="155">
        <f t="shared" si="374"/>
        <v>0</v>
      </c>
      <c r="GK37" s="155">
        <f t="shared" si="375"/>
        <v>0</v>
      </c>
      <c r="GL37" s="155">
        <f t="shared" si="375"/>
        <v>0</v>
      </c>
      <c r="GM37" s="155">
        <f t="shared" si="284"/>
        <v>0</v>
      </c>
      <c r="GN37" s="143">
        <f t="shared" si="433"/>
        <v>0</v>
      </c>
      <c r="GO37" s="144"/>
      <c r="GP37" s="198">
        <f t="shared" si="377"/>
        <v>0</v>
      </c>
      <c r="GQ37" s="144"/>
      <c r="GR37" s="144"/>
      <c r="GS37" s="199"/>
      <c r="GT37" s="143">
        <f t="shared" si="378"/>
        <v>0</v>
      </c>
      <c r="GU37" s="144"/>
      <c r="GV37" s="198">
        <f t="shared" si="379"/>
        <v>0</v>
      </c>
      <c r="GW37" s="144"/>
      <c r="GX37" s="144"/>
      <c r="GY37" s="199"/>
      <c r="GZ37" s="143">
        <f t="shared" si="380"/>
        <v>0</v>
      </c>
      <c r="HA37" s="155">
        <f t="shared" si="381"/>
        <v>0</v>
      </c>
      <c r="HB37" s="155">
        <f t="shared" si="382"/>
        <v>0</v>
      </c>
      <c r="HC37" s="155">
        <f t="shared" si="285"/>
        <v>0</v>
      </c>
      <c r="HD37" s="155">
        <f t="shared" si="285"/>
        <v>0</v>
      </c>
      <c r="HE37" s="155"/>
      <c r="HF37" s="187"/>
      <c r="HG37" s="187"/>
      <c r="HH37" s="187"/>
      <c r="HI37" s="187"/>
      <c r="HJ37" s="187"/>
      <c r="HK37" s="187"/>
      <c r="HL37" s="187"/>
      <c r="HM37" s="187"/>
      <c r="HN37" s="187"/>
      <c r="HO37" s="187"/>
      <c r="HP37" s="187"/>
      <c r="HQ37" s="187"/>
      <c r="HR37" s="187"/>
      <c r="HS37" s="187"/>
      <c r="HT37" s="187"/>
      <c r="HU37" s="187"/>
      <c r="HV37" s="187"/>
      <c r="HW37" s="187"/>
      <c r="HX37" s="187"/>
      <c r="HY37" s="187"/>
      <c r="HZ37" s="187"/>
      <c r="IA37" s="187"/>
      <c r="IB37" s="187"/>
      <c r="IC37" s="187"/>
      <c r="ID37" s="163">
        <f t="shared" si="383"/>
        <v>0</v>
      </c>
      <c r="IE37" s="144">
        <f t="shared" si="384"/>
        <v>0</v>
      </c>
      <c r="IF37" s="144">
        <f t="shared" si="385"/>
        <v>0</v>
      </c>
      <c r="IG37" s="144">
        <f t="shared" si="286"/>
        <v>0</v>
      </c>
      <c r="IH37" s="144">
        <f t="shared" si="286"/>
        <v>0</v>
      </c>
      <c r="II37" s="144">
        <f t="shared" si="287"/>
        <v>0</v>
      </c>
      <c r="IJ37" s="143">
        <f t="shared" si="386"/>
        <v>0</v>
      </c>
      <c r="IK37" s="144"/>
      <c r="IL37" s="198"/>
      <c r="IM37" s="144"/>
      <c r="IN37" s="144"/>
      <c r="IO37" s="199"/>
      <c r="IP37" s="143">
        <f t="shared" si="387"/>
        <v>0</v>
      </c>
      <c r="IQ37" s="144"/>
      <c r="IR37" s="198">
        <f t="shared" si="388"/>
        <v>0</v>
      </c>
      <c r="IS37" s="144"/>
      <c r="IT37" s="144"/>
      <c r="IU37" s="199"/>
      <c r="IV37" s="143">
        <f t="shared" ref="IV37:IV41" si="447">IW37+IX37+JA37</f>
        <v>0</v>
      </c>
      <c r="IW37" s="144">
        <f t="shared" si="289"/>
        <v>0</v>
      </c>
      <c r="IX37" s="144">
        <f t="shared" si="290"/>
        <v>0</v>
      </c>
      <c r="IY37" s="144">
        <f t="shared" si="291"/>
        <v>0</v>
      </c>
      <c r="IZ37" s="144">
        <f t="shared" si="291"/>
        <v>0</v>
      </c>
      <c r="JA37" s="144">
        <f t="shared" si="291"/>
        <v>0</v>
      </c>
      <c r="JB37" s="254">
        <f t="shared" si="434"/>
        <v>0</v>
      </c>
      <c r="JC37" s="144"/>
      <c r="JD37" s="198"/>
      <c r="JE37" s="144"/>
      <c r="JF37" s="144"/>
      <c r="JG37" s="259"/>
      <c r="JH37" s="252">
        <f t="shared" si="390"/>
        <v>0</v>
      </c>
      <c r="JI37" s="144"/>
      <c r="JJ37" s="198">
        <f t="shared" si="391"/>
        <v>0</v>
      </c>
      <c r="JK37" s="144"/>
      <c r="JL37" s="144"/>
      <c r="JM37" s="199"/>
      <c r="JN37" s="143">
        <f t="shared" ref="JN37:JN41" si="448">JO37+JP37+JS37</f>
        <v>0</v>
      </c>
      <c r="JO37" s="144">
        <f t="shared" si="292"/>
        <v>0</v>
      </c>
      <c r="JP37" s="144">
        <f t="shared" si="293"/>
        <v>0</v>
      </c>
      <c r="JQ37" s="144">
        <f t="shared" si="294"/>
        <v>0</v>
      </c>
      <c r="JR37" s="144">
        <f t="shared" si="294"/>
        <v>0</v>
      </c>
      <c r="JS37" s="144">
        <f t="shared" si="294"/>
        <v>0</v>
      </c>
      <c r="JT37" s="187"/>
      <c r="JU37" s="187"/>
      <c r="JV37" s="187"/>
      <c r="JW37" s="187"/>
      <c r="JX37" s="187"/>
      <c r="JY37" s="187"/>
      <c r="JZ37" s="143">
        <f t="shared" si="393"/>
        <v>0</v>
      </c>
      <c r="KA37" s="144">
        <f t="shared" si="394"/>
        <v>0</v>
      </c>
      <c r="KB37" s="144">
        <f t="shared" si="395"/>
        <v>0</v>
      </c>
      <c r="KC37" s="144">
        <f t="shared" si="396"/>
        <v>0</v>
      </c>
      <c r="KD37" s="144">
        <f t="shared" si="295"/>
        <v>0</v>
      </c>
      <c r="KE37" s="144">
        <f t="shared" si="295"/>
        <v>0</v>
      </c>
      <c r="KF37" s="254">
        <f t="shared" si="435"/>
        <v>0</v>
      </c>
      <c r="KG37" s="144"/>
      <c r="KH37" s="198"/>
      <c r="KI37" s="144"/>
      <c r="KJ37" s="144"/>
      <c r="KK37" s="259"/>
      <c r="KL37" s="288">
        <f t="shared" si="398"/>
        <v>0</v>
      </c>
      <c r="KM37" s="144"/>
      <c r="KN37" s="198">
        <f t="shared" si="399"/>
        <v>0</v>
      </c>
      <c r="KO37" s="144"/>
      <c r="KP37" s="144"/>
      <c r="KQ37" s="198"/>
      <c r="KR37" s="367">
        <f t="shared" si="400"/>
        <v>0</v>
      </c>
      <c r="KS37" s="284">
        <f t="shared" si="119"/>
        <v>0</v>
      </c>
      <c r="KT37" s="284">
        <f t="shared" si="120"/>
        <v>0</v>
      </c>
      <c r="KU37" s="284">
        <f t="shared" si="121"/>
        <v>0</v>
      </c>
      <c r="KV37" s="284">
        <f t="shared" si="121"/>
        <v>0</v>
      </c>
      <c r="KW37" s="155">
        <f t="shared" si="121"/>
        <v>0</v>
      </c>
      <c r="KX37" s="254">
        <f t="shared" si="436"/>
        <v>0</v>
      </c>
      <c r="KY37" s="144"/>
      <c r="KZ37" s="198"/>
      <c r="LA37" s="144"/>
      <c r="LB37" s="144"/>
      <c r="LC37" s="259"/>
      <c r="LD37" s="288">
        <f t="shared" si="402"/>
        <v>0</v>
      </c>
      <c r="LE37" s="144"/>
      <c r="LF37" s="198">
        <f t="shared" si="403"/>
        <v>0</v>
      </c>
      <c r="LG37" s="144"/>
      <c r="LH37" s="144"/>
      <c r="LI37" s="198"/>
      <c r="LJ37" s="372">
        <f t="shared" si="404"/>
        <v>0</v>
      </c>
      <c r="LK37" s="284">
        <f t="shared" si="296"/>
        <v>0</v>
      </c>
      <c r="LL37" s="284">
        <f t="shared" si="297"/>
        <v>0</v>
      </c>
      <c r="LM37" s="284">
        <f t="shared" si="298"/>
        <v>0</v>
      </c>
      <c r="LN37" s="284">
        <f t="shared" si="298"/>
        <v>0</v>
      </c>
      <c r="LO37" s="155">
        <f t="shared" si="298"/>
        <v>0</v>
      </c>
      <c r="LP37" s="187"/>
      <c r="LQ37" s="187"/>
      <c r="LR37" s="187"/>
      <c r="LS37" s="187"/>
      <c r="LT37" s="187"/>
      <c r="LU37" s="187"/>
      <c r="LV37" s="285">
        <f t="shared" si="299"/>
        <v>0</v>
      </c>
      <c r="LW37" s="285">
        <f t="shared" si="300"/>
        <v>0</v>
      </c>
      <c r="LX37" s="285">
        <f t="shared" si="301"/>
        <v>0</v>
      </c>
      <c r="LY37" s="285">
        <f t="shared" si="302"/>
        <v>0</v>
      </c>
      <c r="LZ37" s="285">
        <f t="shared" si="302"/>
        <v>0</v>
      </c>
      <c r="MA37" s="285">
        <f t="shared" si="302"/>
        <v>0</v>
      </c>
      <c r="MB37" s="254">
        <f t="shared" si="437"/>
        <v>0</v>
      </c>
      <c r="MC37" s="144"/>
      <c r="MD37" s="198"/>
      <c r="ME37" s="144"/>
      <c r="MF37" s="144"/>
      <c r="MG37" s="259"/>
      <c r="MH37" s="288">
        <f t="shared" si="406"/>
        <v>0</v>
      </c>
      <c r="MI37" s="144"/>
      <c r="MJ37" s="198">
        <f t="shared" si="407"/>
        <v>0</v>
      </c>
      <c r="MK37" s="144"/>
      <c r="ML37" s="144"/>
      <c r="MM37" s="198"/>
      <c r="MN37" s="155">
        <f t="shared" si="303"/>
        <v>0</v>
      </c>
      <c r="MO37" s="284">
        <f t="shared" si="304"/>
        <v>0</v>
      </c>
      <c r="MP37" s="284">
        <f t="shared" si="305"/>
        <v>0</v>
      </c>
      <c r="MQ37" s="284">
        <f t="shared" si="306"/>
        <v>0</v>
      </c>
      <c r="MR37" s="284">
        <f t="shared" si="306"/>
        <v>0</v>
      </c>
      <c r="MS37" s="284">
        <f t="shared" si="306"/>
        <v>0</v>
      </c>
      <c r="MT37" s="155">
        <f t="shared" si="308"/>
        <v>0</v>
      </c>
      <c r="MU37" s="284"/>
      <c r="MV37" s="284">
        <f t="shared" si="309"/>
        <v>0</v>
      </c>
      <c r="MW37" s="680"/>
      <c r="MX37" s="680"/>
      <c r="MY37" s="680"/>
      <c r="MZ37" s="155">
        <f t="shared" si="408"/>
        <v>0</v>
      </c>
      <c r="NA37" s="284">
        <f t="shared" si="409"/>
        <v>0</v>
      </c>
      <c r="NB37" s="284">
        <f t="shared" si="410"/>
        <v>0</v>
      </c>
      <c r="NC37" s="284">
        <f t="shared" si="411"/>
        <v>0</v>
      </c>
      <c r="ND37" s="284">
        <f t="shared" si="412"/>
        <v>0</v>
      </c>
      <c r="NE37" s="284">
        <f t="shared" si="413"/>
        <v>0</v>
      </c>
      <c r="NF37" s="254">
        <f t="shared" si="438"/>
        <v>0</v>
      </c>
      <c r="NG37" s="144"/>
      <c r="NH37" s="198"/>
      <c r="NI37" s="144"/>
      <c r="NJ37" s="144"/>
      <c r="NK37" s="259"/>
      <c r="NL37" s="288">
        <f t="shared" si="415"/>
        <v>0</v>
      </c>
      <c r="NM37" s="144"/>
      <c r="NN37" s="198">
        <f t="shared" si="416"/>
        <v>0</v>
      </c>
      <c r="NO37" s="144"/>
      <c r="NP37" s="144"/>
      <c r="NQ37" s="198"/>
      <c r="NR37" s="285">
        <f t="shared" si="417"/>
        <v>0</v>
      </c>
      <c r="NS37" s="285">
        <f t="shared" si="418"/>
        <v>0</v>
      </c>
      <c r="NT37" s="285">
        <f t="shared" si="419"/>
        <v>0</v>
      </c>
      <c r="NU37" s="285">
        <f t="shared" si="420"/>
        <v>0</v>
      </c>
      <c r="NV37" s="285">
        <f t="shared" si="421"/>
        <v>0</v>
      </c>
      <c r="NW37" s="285">
        <f t="shared" si="422"/>
        <v>0</v>
      </c>
    </row>
    <row r="38" spans="1:387" ht="15" customHeight="1" x14ac:dyDescent="0.2">
      <c r="A38" s="731">
        <v>13</v>
      </c>
      <c r="B38" s="731">
        <v>141</v>
      </c>
      <c r="C38" s="166" t="s">
        <v>345</v>
      </c>
      <c r="D38" s="715">
        <f t="shared" si="318"/>
        <v>32717</v>
      </c>
      <c r="E38" s="198"/>
      <c r="F38" s="198">
        <f t="shared" si="271"/>
        <v>32717</v>
      </c>
      <c r="G38" s="198">
        <v>32717</v>
      </c>
      <c r="H38" s="188"/>
      <c r="I38" s="198"/>
      <c r="J38" s="143">
        <v>0</v>
      </c>
      <c r="K38" s="198"/>
      <c r="L38" s="198">
        <v>0</v>
      </c>
      <c r="M38" s="198"/>
      <c r="N38" s="188"/>
      <c r="O38" s="198"/>
      <c r="P38" s="143">
        <f t="shared" si="272"/>
        <v>32717</v>
      </c>
      <c r="Q38" s="198">
        <f t="shared" si="272"/>
        <v>0</v>
      </c>
      <c r="R38" s="198">
        <f t="shared" si="272"/>
        <v>32717</v>
      </c>
      <c r="S38" s="198">
        <f t="shared" si="272"/>
        <v>32717</v>
      </c>
      <c r="T38" s="198">
        <f t="shared" si="272"/>
        <v>0</v>
      </c>
      <c r="U38" s="198">
        <f t="shared" si="272"/>
        <v>0</v>
      </c>
      <c r="V38" s="143"/>
      <c r="W38" s="198"/>
      <c r="X38" s="198"/>
      <c r="Y38" s="198"/>
      <c r="Z38" s="198"/>
      <c r="AA38" s="198"/>
      <c r="AB38" s="143">
        <f t="shared" si="273"/>
        <v>32717</v>
      </c>
      <c r="AC38" s="198">
        <f t="shared" si="273"/>
        <v>0</v>
      </c>
      <c r="AD38" s="198">
        <f t="shared" si="273"/>
        <v>32717</v>
      </c>
      <c r="AE38" s="198">
        <f t="shared" si="273"/>
        <v>32717</v>
      </c>
      <c r="AF38" s="198">
        <f t="shared" si="273"/>
        <v>0</v>
      </c>
      <c r="AG38" s="198">
        <f t="shared" si="273"/>
        <v>0</v>
      </c>
      <c r="AH38" s="143"/>
      <c r="AI38" s="198"/>
      <c r="AJ38" s="198"/>
      <c r="AK38" s="198"/>
      <c r="AL38" s="198"/>
      <c r="AM38" s="198"/>
      <c r="AN38" s="143">
        <f t="shared" si="319"/>
        <v>32717</v>
      </c>
      <c r="AO38" s="198">
        <f t="shared" si="320"/>
        <v>0</v>
      </c>
      <c r="AP38" s="198">
        <f t="shared" si="321"/>
        <v>32717</v>
      </c>
      <c r="AQ38" s="198">
        <f t="shared" si="322"/>
        <v>32717</v>
      </c>
      <c r="AR38" s="198">
        <f t="shared" si="322"/>
        <v>0</v>
      </c>
      <c r="AS38" s="198"/>
      <c r="AT38" s="143"/>
      <c r="AU38" s="198"/>
      <c r="AV38" s="198"/>
      <c r="AW38" s="198"/>
      <c r="AX38" s="198"/>
      <c r="AY38" s="198"/>
      <c r="AZ38" s="143">
        <f t="shared" si="323"/>
        <v>32717</v>
      </c>
      <c r="BA38" s="198">
        <f t="shared" si="324"/>
        <v>0</v>
      </c>
      <c r="BB38" s="198">
        <f t="shared" si="325"/>
        <v>32717</v>
      </c>
      <c r="BC38" s="198">
        <f t="shared" si="326"/>
        <v>32717</v>
      </c>
      <c r="BD38" s="198">
        <f t="shared" si="326"/>
        <v>0</v>
      </c>
      <c r="BE38" s="198">
        <f t="shared" si="274"/>
        <v>0</v>
      </c>
      <c r="BF38" s="143"/>
      <c r="BG38" s="198"/>
      <c r="BH38" s="198"/>
      <c r="BI38" s="198"/>
      <c r="BJ38" s="198"/>
      <c r="BK38" s="198"/>
      <c r="BL38" s="143">
        <f t="shared" si="441"/>
        <v>0</v>
      </c>
      <c r="BM38" s="198"/>
      <c r="BN38" s="198"/>
      <c r="BO38" s="198"/>
      <c r="BP38" s="198"/>
      <c r="BQ38" s="198"/>
      <c r="BR38" s="143"/>
      <c r="BS38" s="198"/>
      <c r="BT38" s="198"/>
      <c r="BU38" s="198"/>
      <c r="BV38" s="198"/>
      <c r="BW38" s="198"/>
      <c r="BX38" s="143">
        <f t="shared" si="442"/>
        <v>32717</v>
      </c>
      <c r="BY38" s="198">
        <f t="shared" si="329"/>
        <v>0</v>
      </c>
      <c r="BZ38" s="198">
        <f t="shared" si="275"/>
        <v>32717</v>
      </c>
      <c r="CA38" s="198">
        <f t="shared" si="275"/>
        <v>32717</v>
      </c>
      <c r="CB38" s="198">
        <f t="shared" si="275"/>
        <v>0</v>
      </c>
      <c r="CC38" s="198">
        <f t="shared" si="275"/>
        <v>0</v>
      </c>
      <c r="CD38" s="143">
        <f t="shared" si="443"/>
        <v>0</v>
      </c>
      <c r="CE38" s="198">
        <f t="shared" si="331"/>
        <v>0</v>
      </c>
      <c r="CF38" s="198">
        <f t="shared" si="276"/>
        <v>0</v>
      </c>
      <c r="CG38" s="198">
        <f t="shared" si="276"/>
        <v>0</v>
      </c>
      <c r="CH38" s="198">
        <f t="shared" si="276"/>
        <v>0</v>
      </c>
      <c r="CI38" s="198">
        <f t="shared" si="276"/>
        <v>0</v>
      </c>
      <c r="CJ38" s="143">
        <f t="shared" si="332"/>
        <v>32717</v>
      </c>
      <c r="CK38" s="198">
        <f t="shared" si="333"/>
        <v>0</v>
      </c>
      <c r="CL38" s="198">
        <f t="shared" si="334"/>
        <v>32717</v>
      </c>
      <c r="CM38" s="198">
        <f t="shared" si="335"/>
        <v>32717</v>
      </c>
      <c r="CN38" s="198">
        <f t="shared" si="335"/>
        <v>0</v>
      </c>
      <c r="CO38" s="198">
        <f t="shared" si="277"/>
        <v>0</v>
      </c>
      <c r="CP38" s="187"/>
      <c r="CQ38" s="187"/>
      <c r="CR38" s="187"/>
      <c r="CS38" s="187"/>
      <c r="CT38" s="187"/>
      <c r="CU38" s="187"/>
      <c r="CV38" s="143">
        <f t="shared" si="425"/>
        <v>32717</v>
      </c>
      <c r="CW38" s="144">
        <f t="shared" si="337"/>
        <v>0</v>
      </c>
      <c r="CX38" s="144">
        <f t="shared" si="338"/>
        <v>32717</v>
      </c>
      <c r="CY38" s="144">
        <f t="shared" si="278"/>
        <v>32717</v>
      </c>
      <c r="CZ38" s="144">
        <f t="shared" si="278"/>
        <v>0</v>
      </c>
      <c r="DA38" s="144">
        <f t="shared" si="278"/>
        <v>0</v>
      </c>
      <c r="DB38" s="143">
        <f t="shared" si="444"/>
        <v>0</v>
      </c>
      <c r="DC38" s="198"/>
      <c r="DD38" s="198"/>
      <c r="DE38" s="198"/>
      <c r="DF38" s="198"/>
      <c r="DG38" s="198"/>
      <c r="DH38" s="143">
        <f t="shared" si="439"/>
        <v>32717</v>
      </c>
      <c r="DI38" s="144">
        <f t="shared" si="341"/>
        <v>0</v>
      </c>
      <c r="DJ38" s="198">
        <f t="shared" si="342"/>
        <v>32717</v>
      </c>
      <c r="DK38" s="144">
        <f t="shared" si="343"/>
        <v>32717</v>
      </c>
      <c r="DL38" s="144">
        <f t="shared" si="279"/>
        <v>0</v>
      </c>
      <c r="DM38" s="144">
        <f t="shared" si="279"/>
        <v>0</v>
      </c>
      <c r="DN38" s="143">
        <f t="shared" si="445"/>
        <v>0</v>
      </c>
      <c r="DO38" s="198"/>
      <c r="DP38" s="198"/>
      <c r="DQ38" s="198"/>
      <c r="DR38" s="198"/>
      <c r="DS38" s="199"/>
      <c r="DT38" s="163">
        <f t="shared" si="345"/>
        <v>32717</v>
      </c>
      <c r="DU38" s="144">
        <f t="shared" si="346"/>
        <v>0</v>
      </c>
      <c r="DV38" s="144">
        <f t="shared" si="347"/>
        <v>32717</v>
      </c>
      <c r="DW38" s="144">
        <f t="shared" si="348"/>
        <v>32717</v>
      </c>
      <c r="DX38" s="144">
        <f t="shared" si="348"/>
        <v>0</v>
      </c>
      <c r="DY38" s="144">
        <f t="shared" si="280"/>
        <v>0</v>
      </c>
      <c r="DZ38" s="143">
        <f t="shared" si="446"/>
        <v>0</v>
      </c>
      <c r="EA38" s="198"/>
      <c r="EB38" s="198"/>
      <c r="EC38" s="198"/>
      <c r="ED38" s="198"/>
      <c r="EE38" s="199"/>
      <c r="EF38" s="143">
        <f t="shared" si="350"/>
        <v>32717</v>
      </c>
      <c r="EG38" s="144">
        <f t="shared" si="351"/>
        <v>0</v>
      </c>
      <c r="EH38" s="144">
        <f t="shared" si="352"/>
        <v>32717</v>
      </c>
      <c r="EI38" s="144">
        <f t="shared" si="353"/>
        <v>32717</v>
      </c>
      <c r="EJ38" s="144">
        <f t="shared" si="353"/>
        <v>0</v>
      </c>
      <c r="EK38" s="199"/>
      <c r="EL38" s="143">
        <f t="shared" si="427"/>
        <v>0</v>
      </c>
      <c r="EM38" s="144"/>
      <c r="EN38" s="198"/>
      <c r="EO38" s="144"/>
      <c r="EP38" s="144"/>
      <c r="EQ38" s="199"/>
      <c r="ER38" s="143">
        <f t="shared" si="428"/>
        <v>0</v>
      </c>
      <c r="ES38" s="144"/>
      <c r="ET38" s="198"/>
      <c r="EU38" s="144"/>
      <c r="EV38" s="144"/>
      <c r="EW38" s="199"/>
      <c r="EX38" s="143">
        <f t="shared" si="356"/>
        <v>32717</v>
      </c>
      <c r="EY38" s="155">
        <f t="shared" si="357"/>
        <v>0</v>
      </c>
      <c r="EZ38" s="198">
        <f>FA38+FB38</f>
        <v>32717</v>
      </c>
      <c r="FA38" s="155">
        <f t="shared" si="359"/>
        <v>32717</v>
      </c>
      <c r="FB38" s="155">
        <f t="shared" si="359"/>
        <v>0</v>
      </c>
      <c r="FC38" s="155">
        <f t="shared" si="281"/>
        <v>0</v>
      </c>
      <c r="FD38" s="143">
        <f t="shared" si="429"/>
        <v>0</v>
      </c>
      <c r="FE38" s="144"/>
      <c r="FF38" s="198">
        <f t="shared" si="361"/>
        <v>0</v>
      </c>
      <c r="FG38" s="144"/>
      <c r="FH38" s="144"/>
      <c r="FI38" s="199"/>
      <c r="FJ38" s="143">
        <f t="shared" si="430"/>
        <v>0</v>
      </c>
      <c r="FK38" s="156"/>
      <c r="FL38" s="200">
        <f t="shared" si="363"/>
        <v>0</v>
      </c>
      <c r="FM38" s="156"/>
      <c r="FN38" s="156"/>
      <c r="FO38" s="201"/>
      <c r="FP38" s="143">
        <f t="shared" si="364"/>
        <v>32717</v>
      </c>
      <c r="FQ38" s="155">
        <f t="shared" si="426"/>
        <v>0</v>
      </c>
      <c r="FR38" s="155">
        <f t="shared" si="366"/>
        <v>32717</v>
      </c>
      <c r="FS38" s="155">
        <f t="shared" si="367"/>
        <v>32717</v>
      </c>
      <c r="FT38" s="155">
        <f t="shared" si="282"/>
        <v>0</v>
      </c>
      <c r="FU38" s="155">
        <f t="shared" si="283"/>
        <v>0</v>
      </c>
      <c r="FV38" s="143">
        <f t="shared" si="431"/>
        <v>0</v>
      </c>
      <c r="FW38" s="144"/>
      <c r="FX38" s="198">
        <f t="shared" si="369"/>
        <v>0</v>
      </c>
      <c r="FY38" s="144"/>
      <c r="FZ38" s="144"/>
      <c r="GA38" s="199"/>
      <c r="GB38" s="143">
        <f t="shared" si="370"/>
        <v>0</v>
      </c>
      <c r="GC38" s="144"/>
      <c r="GD38" s="198">
        <f t="shared" si="371"/>
        <v>0</v>
      </c>
      <c r="GE38" s="144"/>
      <c r="GF38" s="144"/>
      <c r="GG38" s="199"/>
      <c r="GH38" s="143">
        <f t="shared" si="432"/>
        <v>32717</v>
      </c>
      <c r="GI38" s="155">
        <f t="shared" si="373"/>
        <v>0</v>
      </c>
      <c r="GJ38" s="155">
        <f t="shared" si="374"/>
        <v>32717</v>
      </c>
      <c r="GK38" s="155">
        <f t="shared" si="375"/>
        <v>32717</v>
      </c>
      <c r="GL38" s="155">
        <f t="shared" si="375"/>
        <v>0</v>
      </c>
      <c r="GM38" s="155">
        <f t="shared" si="284"/>
        <v>0</v>
      </c>
      <c r="GN38" s="143">
        <f t="shared" si="433"/>
        <v>0</v>
      </c>
      <c r="GO38" s="144"/>
      <c r="GP38" s="198">
        <f t="shared" si="377"/>
        <v>0</v>
      </c>
      <c r="GQ38" s="144"/>
      <c r="GR38" s="144"/>
      <c r="GS38" s="199"/>
      <c r="GT38" s="143">
        <f t="shared" si="378"/>
        <v>0</v>
      </c>
      <c r="GU38" s="144"/>
      <c r="GV38" s="198">
        <f t="shared" si="379"/>
        <v>0</v>
      </c>
      <c r="GW38" s="144"/>
      <c r="GX38" s="144"/>
      <c r="GY38" s="199"/>
      <c r="GZ38" s="143">
        <f t="shared" si="380"/>
        <v>32717</v>
      </c>
      <c r="HA38" s="155">
        <f t="shared" si="381"/>
        <v>0</v>
      </c>
      <c r="HB38" s="155">
        <f t="shared" si="382"/>
        <v>32717</v>
      </c>
      <c r="HC38" s="155">
        <f t="shared" si="285"/>
        <v>32717</v>
      </c>
      <c r="HD38" s="155">
        <f t="shared" si="285"/>
        <v>0</v>
      </c>
      <c r="HE38" s="155"/>
      <c r="HF38" s="187"/>
      <c r="HG38" s="187"/>
      <c r="HH38" s="187"/>
      <c r="HI38" s="187"/>
      <c r="HJ38" s="187"/>
      <c r="HK38" s="187"/>
      <c r="HL38" s="187"/>
      <c r="HM38" s="187"/>
      <c r="HN38" s="187"/>
      <c r="HO38" s="187"/>
      <c r="HP38" s="187"/>
      <c r="HQ38" s="187"/>
      <c r="HR38" s="187"/>
      <c r="HS38" s="187"/>
      <c r="HT38" s="187"/>
      <c r="HU38" s="187"/>
      <c r="HV38" s="187"/>
      <c r="HW38" s="187"/>
      <c r="HX38" s="187"/>
      <c r="HY38" s="187"/>
      <c r="HZ38" s="187"/>
      <c r="IA38" s="187"/>
      <c r="IB38" s="187"/>
      <c r="IC38" s="187"/>
      <c r="ID38" s="163">
        <f t="shared" si="383"/>
        <v>32717</v>
      </c>
      <c r="IE38" s="144">
        <f t="shared" si="384"/>
        <v>0</v>
      </c>
      <c r="IF38" s="144">
        <f t="shared" si="385"/>
        <v>32717</v>
      </c>
      <c r="IG38" s="144">
        <f t="shared" si="286"/>
        <v>32717</v>
      </c>
      <c r="IH38" s="144">
        <f t="shared" si="286"/>
        <v>0</v>
      </c>
      <c r="II38" s="144">
        <f t="shared" si="287"/>
        <v>0</v>
      </c>
      <c r="IJ38" s="143">
        <f t="shared" si="386"/>
        <v>0</v>
      </c>
      <c r="IK38" s="144"/>
      <c r="IL38" s="198"/>
      <c r="IM38" s="144"/>
      <c r="IN38" s="144"/>
      <c r="IO38" s="199"/>
      <c r="IP38" s="143">
        <f t="shared" si="387"/>
        <v>0</v>
      </c>
      <c r="IQ38" s="144"/>
      <c r="IR38" s="198">
        <f t="shared" si="388"/>
        <v>0</v>
      </c>
      <c r="IS38" s="144"/>
      <c r="IT38" s="144"/>
      <c r="IU38" s="199"/>
      <c r="IV38" s="143">
        <f t="shared" si="447"/>
        <v>32717</v>
      </c>
      <c r="IW38" s="144">
        <f t="shared" si="289"/>
        <v>0</v>
      </c>
      <c r="IX38" s="144">
        <f t="shared" si="290"/>
        <v>32717</v>
      </c>
      <c r="IY38" s="144">
        <f t="shared" si="291"/>
        <v>32717</v>
      </c>
      <c r="IZ38" s="144">
        <f t="shared" si="291"/>
        <v>0</v>
      </c>
      <c r="JA38" s="144">
        <f t="shared" si="291"/>
        <v>0</v>
      </c>
      <c r="JB38" s="254">
        <f t="shared" si="434"/>
        <v>0</v>
      </c>
      <c r="JC38" s="144"/>
      <c r="JD38" s="198"/>
      <c r="JE38" s="144"/>
      <c r="JF38" s="144"/>
      <c r="JG38" s="259"/>
      <c r="JH38" s="252">
        <f t="shared" si="390"/>
        <v>0</v>
      </c>
      <c r="JI38" s="144"/>
      <c r="JJ38" s="198">
        <f t="shared" si="391"/>
        <v>0</v>
      </c>
      <c r="JK38" s="144"/>
      <c r="JL38" s="144"/>
      <c r="JM38" s="199"/>
      <c r="JN38" s="143">
        <f t="shared" si="448"/>
        <v>32717</v>
      </c>
      <c r="JO38" s="144">
        <f t="shared" si="292"/>
        <v>0</v>
      </c>
      <c r="JP38" s="144">
        <f t="shared" si="293"/>
        <v>32717</v>
      </c>
      <c r="JQ38" s="144">
        <f t="shared" si="294"/>
        <v>32717</v>
      </c>
      <c r="JR38" s="144">
        <f t="shared" si="294"/>
        <v>0</v>
      </c>
      <c r="JS38" s="144">
        <f t="shared" si="294"/>
        <v>0</v>
      </c>
      <c r="JT38" s="187"/>
      <c r="JU38" s="187"/>
      <c r="JV38" s="187"/>
      <c r="JW38" s="187"/>
      <c r="JX38" s="187"/>
      <c r="JY38" s="187"/>
      <c r="JZ38" s="143">
        <f>KA38+KB38+KE38</f>
        <v>32717</v>
      </c>
      <c r="KA38" s="144">
        <f t="shared" si="394"/>
        <v>0</v>
      </c>
      <c r="KB38" s="144">
        <f t="shared" si="395"/>
        <v>32717</v>
      </c>
      <c r="KC38" s="144">
        <f t="shared" si="396"/>
        <v>32717</v>
      </c>
      <c r="KD38" s="144">
        <f t="shared" si="295"/>
        <v>0</v>
      </c>
      <c r="KE38" s="144">
        <f t="shared" si="295"/>
        <v>0</v>
      </c>
      <c r="KF38" s="254">
        <f t="shared" si="435"/>
        <v>0</v>
      </c>
      <c r="KG38" s="144"/>
      <c r="KH38" s="198"/>
      <c r="KI38" s="144"/>
      <c r="KJ38" s="144"/>
      <c r="KK38" s="259"/>
      <c r="KL38" s="288">
        <f t="shared" si="398"/>
        <v>0</v>
      </c>
      <c r="KM38" s="144"/>
      <c r="KN38" s="198">
        <f t="shared" si="399"/>
        <v>0</v>
      </c>
      <c r="KO38" s="144"/>
      <c r="KP38" s="144"/>
      <c r="KQ38" s="198"/>
      <c r="KR38" s="367">
        <f t="shared" si="400"/>
        <v>32717</v>
      </c>
      <c r="KS38" s="284">
        <f>KA38+KG38+KM38</f>
        <v>0</v>
      </c>
      <c r="KT38" s="284">
        <f t="shared" si="120"/>
        <v>32717</v>
      </c>
      <c r="KU38" s="284">
        <f t="shared" si="121"/>
        <v>32717</v>
      </c>
      <c r="KV38" s="284">
        <f t="shared" si="121"/>
        <v>0</v>
      </c>
      <c r="KW38" s="155">
        <f t="shared" si="121"/>
        <v>0</v>
      </c>
      <c r="KX38" s="254">
        <f t="shared" si="436"/>
        <v>0</v>
      </c>
      <c r="KY38" s="144"/>
      <c r="KZ38" s="198"/>
      <c r="LA38" s="144"/>
      <c r="LB38" s="144"/>
      <c r="LC38" s="259"/>
      <c r="LD38" s="288">
        <f t="shared" si="402"/>
        <v>0</v>
      </c>
      <c r="LE38" s="144"/>
      <c r="LF38" s="198">
        <f t="shared" si="403"/>
        <v>0</v>
      </c>
      <c r="LG38" s="144"/>
      <c r="LH38" s="144"/>
      <c r="LI38" s="198"/>
      <c r="LJ38" s="372">
        <f t="shared" si="404"/>
        <v>32717</v>
      </c>
      <c r="LK38" s="284">
        <f t="shared" si="296"/>
        <v>0</v>
      </c>
      <c r="LL38" s="284">
        <f t="shared" si="297"/>
        <v>32717</v>
      </c>
      <c r="LM38" s="284">
        <f t="shared" si="298"/>
        <v>32717</v>
      </c>
      <c r="LN38" s="284">
        <f t="shared" si="298"/>
        <v>0</v>
      </c>
      <c r="LO38" s="155">
        <f t="shared" si="298"/>
        <v>0</v>
      </c>
      <c r="LP38" s="187"/>
      <c r="LQ38" s="187"/>
      <c r="LR38" s="187"/>
      <c r="LS38" s="187"/>
      <c r="LT38" s="187"/>
      <c r="LU38" s="187"/>
      <c r="LV38" s="285">
        <f t="shared" si="299"/>
        <v>32717</v>
      </c>
      <c r="LW38" s="285">
        <f t="shared" si="300"/>
        <v>0</v>
      </c>
      <c r="LX38" s="285">
        <f t="shared" si="301"/>
        <v>32717</v>
      </c>
      <c r="LY38" s="285">
        <f t="shared" si="302"/>
        <v>32717</v>
      </c>
      <c r="LZ38" s="285">
        <f t="shared" si="302"/>
        <v>0</v>
      </c>
      <c r="MA38" s="285">
        <f t="shared" si="302"/>
        <v>0</v>
      </c>
      <c r="MB38" s="254">
        <f t="shared" si="437"/>
        <v>0</v>
      </c>
      <c r="MC38" s="144"/>
      <c r="MD38" s="198"/>
      <c r="ME38" s="144"/>
      <c r="MF38" s="144"/>
      <c r="MG38" s="259"/>
      <c r="MH38" s="288">
        <f t="shared" si="406"/>
        <v>0</v>
      </c>
      <c r="MI38" s="144"/>
      <c r="MJ38" s="198">
        <f t="shared" si="407"/>
        <v>0</v>
      </c>
      <c r="MK38" s="144"/>
      <c r="ML38" s="144"/>
      <c r="MM38" s="198"/>
      <c r="MN38" s="155">
        <f t="shared" si="303"/>
        <v>32717</v>
      </c>
      <c r="MO38" s="284">
        <f t="shared" si="304"/>
        <v>0</v>
      </c>
      <c r="MP38" s="284">
        <f t="shared" si="305"/>
        <v>32717</v>
      </c>
      <c r="MQ38" s="284">
        <f t="shared" si="306"/>
        <v>32717</v>
      </c>
      <c r="MR38" s="284">
        <f t="shared" si="306"/>
        <v>0</v>
      </c>
      <c r="MS38" s="284">
        <f t="shared" si="306"/>
        <v>0</v>
      </c>
      <c r="MT38" s="155">
        <f t="shared" si="308"/>
        <v>0</v>
      </c>
      <c r="MU38" s="284"/>
      <c r="MV38" s="284">
        <f t="shared" si="309"/>
        <v>0</v>
      </c>
      <c r="MW38" s="680"/>
      <c r="MX38" s="680"/>
      <c r="MY38" s="680"/>
      <c r="MZ38" s="155">
        <f t="shared" si="408"/>
        <v>32717</v>
      </c>
      <c r="NA38" s="284">
        <f t="shared" si="409"/>
        <v>0</v>
      </c>
      <c r="NB38" s="284">
        <f t="shared" si="410"/>
        <v>32717</v>
      </c>
      <c r="NC38" s="284">
        <f t="shared" si="411"/>
        <v>32717</v>
      </c>
      <c r="ND38" s="284">
        <f t="shared" si="412"/>
        <v>0</v>
      </c>
      <c r="NE38" s="284">
        <f t="shared" si="413"/>
        <v>0</v>
      </c>
      <c r="NF38" s="254">
        <f t="shared" si="438"/>
        <v>0</v>
      </c>
      <c r="NG38" s="144"/>
      <c r="NH38" s="198"/>
      <c r="NI38" s="144"/>
      <c r="NJ38" s="144"/>
      <c r="NK38" s="259"/>
      <c r="NL38" s="288">
        <f t="shared" si="415"/>
        <v>0</v>
      </c>
      <c r="NM38" s="144"/>
      <c r="NN38" s="198">
        <f t="shared" si="416"/>
        <v>0</v>
      </c>
      <c r="NO38" s="144"/>
      <c r="NP38" s="144"/>
      <c r="NQ38" s="198"/>
      <c r="NR38" s="285">
        <f t="shared" si="417"/>
        <v>32717</v>
      </c>
      <c r="NS38" s="285">
        <f t="shared" si="418"/>
        <v>0</v>
      </c>
      <c r="NT38" s="285">
        <f t="shared" si="419"/>
        <v>32717</v>
      </c>
      <c r="NU38" s="285">
        <f t="shared" si="420"/>
        <v>32717</v>
      </c>
      <c r="NV38" s="285">
        <f t="shared" si="421"/>
        <v>0</v>
      </c>
      <c r="NW38" s="285">
        <f t="shared" si="422"/>
        <v>0</v>
      </c>
    </row>
    <row r="39" spans="1:387" ht="15" customHeight="1" x14ac:dyDescent="0.2">
      <c r="A39" s="731">
        <v>14</v>
      </c>
      <c r="B39" s="731">
        <v>169</v>
      </c>
      <c r="C39" s="166" t="s">
        <v>346</v>
      </c>
      <c r="D39" s="715">
        <f t="shared" si="318"/>
        <v>7034</v>
      </c>
      <c r="E39" s="198">
        <v>4870</v>
      </c>
      <c r="F39" s="198">
        <f t="shared" si="271"/>
        <v>2164</v>
      </c>
      <c r="G39" s="198">
        <v>2164</v>
      </c>
      <c r="H39" s="188"/>
      <c r="I39" s="198"/>
      <c r="J39" s="143">
        <v>0</v>
      </c>
      <c r="K39" s="198"/>
      <c r="L39" s="198">
        <v>0</v>
      </c>
      <c r="M39" s="198"/>
      <c r="N39" s="188"/>
      <c r="O39" s="198"/>
      <c r="P39" s="143">
        <f t="shared" si="272"/>
        <v>7034</v>
      </c>
      <c r="Q39" s="198">
        <f t="shared" si="272"/>
        <v>4870</v>
      </c>
      <c r="R39" s="198">
        <f t="shared" si="272"/>
        <v>2164</v>
      </c>
      <c r="S39" s="198">
        <f t="shared" si="272"/>
        <v>2164</v>
      </c>
      <c r="T39" s="198">
        <f t="shared" si="272"/>
        <v>0</v>
      </c>
      <c r="U39" s="198">
        <f t="shared" si="272"/>
        <v>0</v>
      </c>
      <c r="V39" s="143"/>
      <c r="W39" s="198"/>
      <c r="X39" s="198"/>
      <c r="Y39" s="198"/>
      <c r="Z39" s="198"/>
      <c r="AA39" s="198"/>
      <c r="AB39" s="143">
        <f t="shared" si="273"/>
        <v>7034</v>
      </c>
      <c r="AC39" s="198">
        <f t="shared" si="273"/>
        <v>4870</v>
      </c>
      <c r="AD39" s="198">
        <f t="shared" si="273"/>
        <v>2164</v>
      </c>
      <c r="AE39" s="198">
        <f t="shared" si="273"/>
        <v>2164</v>
      </c>
      <c r="AF39" s="198">
        <f t="shared" si="273"/>
        <v>0</v>
      </c>
      <c r="AG39" s="198">
        <f t="shared" si="273"/>
        <v>0</v>
      </c>
      <c r="AH39" s="143"/>
      <c r="AI39" s="198"/>
      <c r="AJ39" s="198"/>
      <c r="AK39" s="198"/>
      <c r="AL39" s="198"/>
      <c r="AM39" s="198"/>
      <c r="AN39" s="143">
        <f t="shared" si="319"/>
        <v>7034</v>
      </c>
      <c r="AO39" s="198">
        <f t="shared" si="320"/>
        <v>4870</v>
      </c>
      <c r="AP39" s="198">
        <f t="shared" si="321"/>
        <v>2164</v>
      </c>
      <c r="AQ39" s="198">
        <f t="shared" si="322"/>
        <v>2164</v>
      </c>
      <c r="AR39" s="198">
        <f t="shared" si="322"/>
        <v>0</v>
      </c>
      <c r="AS39" s="198"/>
      <c r="AT39" s="143"/>
      <c r="AU39" s="198"/>
      <c r="AV39" s="198"/>
      <c r="AW39" s="198"/>
      <c r="AX39" s="198"/>
      <c r="AY39" s="198"/>
      <c r="AZ39" s="143">
        <f t="shared" si="323"/>
        <v>7034</v>
      </c>
      <c r="BA39" s="198">
        <f t="shared" si="324"/>
        <v>4870</v>
      </c>
      <c r="BB39" s="198">
        <f t="shared" si="325"/>
        <v>2164</v>
      </c>
      <c r="BC39" s="198">
        <f t="shared" si="326"/>
        <v>2164</v>
      </c>
      <c r="BD39" s="198">
        <f t="shared" si="326"/>
        <v>0</v>
      </c>
      <c r="BE39" s="198">
        <f t="shared" si="274"/>
        <v>0</v>
      </c>
      <c r="BF39" s="143"/>
      <c r="BG39" s="198"/>
      <c r="BH39" s="198"/>
      <c r="BI39" s="198"/>
      <c r="BJ39" s="198"/>
      <c r="BK39" s="198"/>
      <c r="BL39" s="143">
        <f t="shared" si="441"/>
        <v>0</v>
      </c>
      <c r="BM39" s="198"/>
      <c r="BN39" s="198"/>
      <c r="BO39" s="198"/>
      <c r="BP39" s="198"/>
      <c r="BQ39" s="198"/>
      <c r="BR39" s="143"/>
      <c r="BS39" s="198"/>
      <c r="BT39" s="198"/>
      <c r="BU39" s="198"/>
      <c r="BV39" s="198"/>
      <c r="BW39" s="198"/>
      <c r="BX39" s="143">
        <f t="shared" si="442"/>
        <v>7034</v>
      </c>
      <c r="BY39" s="198">
        <f t="shared" si="329"/>
        <v>4870</v>
      </c>
      <c r="BZ39" s="198">
        <f t="shared" si="275"/>
        <v>2164</v>
      </c>
      <c r="CA39" s="198">
        <f t="shared" si="275"/>
        <v>2164</v>
      </c>
      <c r="CB39" s="198">
        <f t="shared" si="275"/>
        <v>0</v>
      </c>
      <c r="CC39" s="198">
        <f t="shared" si="275"/>
        <v>0</v>
      </c>
      <c r="CD39" s="143">
        <f t="shared" si="443"/>
        <v>0</v>
      </c>
      <c r="CE39" s="198">
        <f t="shared" si="331"/>
        <v>0</v>
      </c>
      <c r="CF39" s="198">
        <f t="shared" si="276"/>
        <v>0</v>
      </c>
      <c r="CG39" s="198">
        <f t="shared" si="276"/>
        <v>0</v>
      </c>
      <c r="CH39" s="198">
        <f t="shared" si="276"/>
        <v>0</v>
      </c>
      <c r="CI39" s="198">
        <f t="shared" si="276"/>
        <v>0</v>
      </c>
      <c r="CJ39" s="143">
        <f t="shared" si="332"/>
        <v>7034</v>
      </c>
      <c r="CK39" s="198">
        <f t="shared" si="333"/>
        <v>4870</v>
      </c>
      <c r="CL39" s="198">
        <f t="shared" si="334"/>
        <v>2164</v>
      </c>
      <c r="CM39" s="198">
        <f t="shared" si="335"/>
        <v>2164</v>
      </c>
      <c r="CN39" s="198">
        <f t="shared" si="335"/>
        <v>0</v>
      </c>
      <c r="CO39" s="198">
        <f t="shared" si="277"/>
        <v>0</v>
      </c>
      <c r="CP39" s="187"/>
      <c r="CQ39" s="187"/>
      <c r="CR39" s="187"/>
      <c r="CS39" s="187"/>
      <c r="CT39" s="187"/>
      <c r="CU39" s="187"/>
      <c r="CV39" s="143">
        <f t="shared" si="425"/>
        <v>7034</v>
      </c>
      <c r="CW39" s="144">
        <f t="shared" si="337"/>
        <v>4870</v>
      </c>
      <c r="CX39" s="144">
        <f t="shared" si="338"/>
        <v>2164</v>
      </c>
      <c r="CY39" s="144">
        <f t="shared" si="278"/>
        <v>2164</v>
      </c>
      <c r="CZ39" s="144">
        <f t="shared" si="278"/>
        <v>0</v>
      </c>
      <c r="DA39" s="144">
        <f t="shared" si="278"/>
        <v>0</v>
      </c>
      <c r="DB39" s="143">
        <f t="shared" si="444"/>
        <v>0</v>
      </c>
      <c r="DC39" s="198"/>
      <c r="DD39" s="198"/>
      <c r="DE39" s="198"/>
      <c r="DF39" s="198"/>
      <c r="DG39" s="198"/>
      <c r="DH39" s="143">
        <f t="shared" si="439"/>
        <v>7034</v>
      </c>
      <c r="DI39" s="144">
        <f t="shared" si="341"/>
        <v>4870</v>
      </c>
      <c r="DJ39" s="198">
        <f t="shared" si="342"/>
        <v>2164</v>
      </c>
      <c r="DK39" s="144">
        <f t="shared" si="343"/>
        <v>2164</v>
      </c>
      <c r="DL39" s="144">
        <f t="shared" si="279"/>
        <v>0</v>
      </c>
      <c r="DM39" s="144">
        <f t="shared" si="279"/>
        <v>0</v>
      </c>
      <c r="DN39" s="143">
        <f t="shared" si="445"/>
        <v>0</v>
      </c>
      <c r="DO39" s="198"/>
      <c r="DP39" s="198"/>
      <c r="DQ39" s="198"/>
      <c r="DR39" s="198"/>
      <c r="DS39" s="199"/>
      <c r="DT39" s="163">
        <f t="shared" si="345"/>
        <v>7034</v>
      </c>
      <c r="DU39" s="144">
        <f t="shared" si="346"/>
        <v>4870</v>
      </c>
      <c r="DV39" s="144">
        <f t="shared" si="347"/>
        <v>2164</v>
      </c>
      <c r="DW39" s="144">
        <f t="shared" si="348"/>
        <v>2164</v>
      </c>
      <c r="DX39" s="144">
        <f t="shared" si="348"/>
        <v>0</v>
      </c>
      <c r="DY39" s="144">
        <f t="shared" si="280"/>
        <v>0</v>
      </c>
      <c r="DZ39" s="143">
        <f t="shared" si="446"/>
        <v>0</v>
      </c>
      <c r="EA39" s="198"/>
      <c r="EB39" s="198"/>
      <c r="EC39" s="198"/>
      <c r="ED39" s="198"/>
      <c r="EE39" s="199"/>
      <c r="EF39" s="143">
        <f t="shared" si="350"/>
        <v>7034</v>
      </c>
      <c r="EG39" s="144">
        <f t="shared" si="351"/>
        <v>4870</v>
      </c>
      <c r="EH39" s="144">
        <f t="shared" si="352"/>
        <v>2164</v>
      </c>
      <c r="EI39" s="144">
        <f t="shared" si="353"/>
        <v>2164</v>
      </c>
      <c r="EJ39" s="144">
        <f t="shared" si="353"/>
        <v>0</v>
      </c>
      <c r="EK39" s="199"/>
      <c r="EL39" s="143">
        <f t="shared" si="427"/>
        <v>0</v>
      </c>
      <c r="EM39" s="144"/>
      <c r="EN39" s="198"/>
      <c r="EO39" s="144"/>
      <c r="EP39" s="144"/>
      <c r="EQ39" s="199"/>
      <c r="ER39" s="143">
        <f t="shared" si="428"/>
        <v>0</v>
      </c>
      <c r="ES39" s="144"/>
      <c r="ET39" s="198"/>
      <c r="EU39" s="144"/>
      <c r="EV39" s="144"/>
      <c r="EW39" s="199"/>
      <c r="EX39" s="143">
        <f t="shared" si="356"/>
        <v>7034</v>
      </c>
      <c r="EY39" s="155">
        <f t="shared" si="357"/>
        <v>4870</v>
      </c>
      <c r="EZ39" s="198">
        <f t="shared" ref="EZ39:EZ41" si="449">FA39+FB39</f>
        <v>2164</v>
      </c>
      <c r="FA39" s="155">
        <f t="shared" si="359"/>
        <v>2164</v>
      </c>
      <c r="FB39" s="155">
        <f t="shared" si="359"/>
        <v>0</v>
      </c>
      <c r="FC39" s="155">
        <f t="shared" si="281"/>
        <v>0</v>
      </c>
      <c r="FD39" s="143">
        <f t="shared" si="429"/>
        <v>0</v>
      </c>
      <c r="FE39" s="144"/>
      <c r="FF39" s="198">
        <f t="shared" si="361"/>
        <v>0</v>
      </c>
      <c r="FG39" s="144"/>
      <c r="FH39" s="144"/>
      <c r="FI39" s="199"/>
      <c r="FJ39" s="143">
        <f t="shared" si="430"/>
        <v>0</v>
      </c>
      <c r="FK39" s="156"/>
      <c r="FL39" s="200">
        <f t="shared" si="363"/>
        <v>0</v>
      </c>
      <c r="FM39" s="156"/>
      <c r="FN39" s="156"/>
      <c r="FO39" s="201"/>
      <c r="FP39" s="143">
        <f t="shared" si="364"/>
        <v>7034</v>
      </c>
      <c r="FQ39" s="155">
        <f>EY39+FE39+FK39</f>
        <v>4870</v>
      </c>
      <c r="FR39" s="155">
        <f t="shared" si="366"/>
        <v>2164</v>
      </c>
      <c r="FS39" s="155">
        <f t="shared" si="367"/>
        <v>2164</v>
      </c>
      <c r="FT39" s="155">
        <f t="shared" si="282"/>
        <v>0</v>
      </c>
      <c r="FU39" s="155">
        <f t="shared" si="283"/>
        <v>0</v>
      </c>
      <c r="FV39" s="143">
        <f t="shared" si="431"/>
        <v>0</v>
      </c>
      <c r="FW39" s="144"/>
      <c r="FX39" s="198">
        <f t="shared" si="369"/>
        <v>0</v>
      </c>
      <c r="FY39" s="144"/>
      <c r="FZ39" s="144"/>
      <c r="GA39" s="199"/>
      <c r="GB39" s="143">
        <f t="shared" si="370"/>
        <v>0</v>
      </c>
      <c r="GC39" s="144"/>
      <c r="GD39" s="198">
        <f t="shared" si="371"/>
        <v>0</v>
      </c>
      <c r="GE39" s="144"/>
      <c r="GF39" s="144"/>
      <c r="GG39" s="199"/>
      <c r="GH39" s="143">
        <f t="shared" si="432"/>
        <v>7034</v>
      </c>
      <c r="GI39" s="155">
        <f t="shared" si="373"/>
        <v>4870</v>
      </c>
      <c r="GJ39" s="155">
        <f t="shared" si="374"/>
        <v>2164</v>
      </c>
      <c r="GK39" s="155">
        <f t="shared" si="375"/>
        <v>2164</v>
      </c>
      <c r="GL39" s="155">
        <f t="shared" si="375"/>
        <v>0</v>
      </c>
      <c r="GM39" s="155">
        <f t="shared" si="284"/>
        <v>0</v>
      </c>
      <c r="GN39" s="143">
        <f t="shared" si="433"/>
        <v>0</v>
      </c>
      <c r="GO39" s="144"/>
      <c r="GP39" s="198">
        <f t="shared" si="377"/>
        <v>0</v>
      </c>
      <c r="GQ39" s="144"/>
      <c r="GR39" s="144"/>
      <c r="GS39" s="199"/>
      <c r="GT39" s="143">
        <f t="shared" si="378"/>
        <v>0</v>
      </c>
      <c r="GU39" s="144"/>
      <c r="GV39" s="198">
        <f t="shared" si="379"/>
        <v>0</v>
      </c>
      <c r="GW39" s="144"/>
      <c r="GX39" s="144"/>
      <c r="GY39" s="199"/>
      <c r="GZ39" s="143">
        <f t="shared" si="380"/>
        <v>7034</v>
      </c>
      <c r="HA39" s="155">
        <f t="shared" si="381"/>
        <v>4870</v>
      </c>
      <c r="HB39" s="155">
        <f t="shared" si="382"/>
        <v>2164</v>
      </c>
      <c r="HC39" s="155">
        <f t="shared" si="285"/>
        <v>2164</v>
      </c>
      <c r="HD39" s="155">
        <f t="shared" si="285"/>
        <v>0</v>
      </c>
      <c r="HE39" s="155"/>
      <c r="HF39" s="187"/>
      <c r="HG39" s="187"/>
      <c r="HH39" s="187"/>
      <c r="HI39" s="187"/>
      <c r="HJ39" s="187"/>
      <c r="HK39" s="187"/>
      <c r="HL39" s="187"/>
      <c r="HM39" s="187"/>
      <c r="HN39" s="187"/>
      <c r="HO39" s="187"/>
      <c r="HP39" s="187"/>
      <c r="HQ39" s="187"/>
      <c r="HR39" s="187"/>
      <c r="HS39" s="187"/>
      <c r="HT39" s="187"/>
      <c r="HU39" s="187"/>
      <c r="HV39" s="187"/>
      <c r="HW39" s="187"/>
      <c r="HX39" s="187"/>
      <c r="HY39" s="187"/>
      <c r="HZ39" s="187"/>
      <c r="IA39" s="187"/>
      <c r="IB39" s="187"/>
      <c r="IC39" s="187"/>
      <c r="ID39" s="163">
        <f t="shared" si="383"/>
        <v>7034</v>
      </c>
      <c r="IE39" s="144">
        <f t="shared" si="384"/>
        <v>4870</v>
      </c>
      <c r="IF39" s="144">
        <f t="shared" si="385"/>
        <v>2164</v>
      </c>
      <c r="IG39" s="144">
        <f t="shared" si="286"/>
        <v>2164</v>
      </c>
      <c r="IH39" s="144">
        <f t="shared" si="286"/>
        <v>0</v>
      </c>
      <c r="II39" s="144">
        <f t="shared" si="287"/>
        <v>0</v>
      </c>
      <c r="IJ39" s="143">
        <f t="shared" si="386"/>
        <v>0</v>
      </c>
      <c r="IK39" s="144"/>
      <c r="IL39" s="198"/>
      <c r="IM39" s="144"/>
      <c r="IN39" s="144"/>
      <c r="IO39" s="199"/>
      <c r="IP39" s="143">
        <f t="shared" si="387"/>
        <v>0</v>
      </c>
      <c r="IQ39" s="144"/>
      <c r="IR39" s="198">
        <f t="shared" si="388"/>
        <v>0</v>
      </c>
      <c r="IS39" s="144"/>
      <c r="IT39" s="144"/>
      <c r="IU39" s="199"/>
      <c r="IV39" s="143">
        <f t="shared" si="447"/>
        <v>7034</v>
      </c>
      <c r="IW39" s="144">
        <f t="shared" si="289"/>
        <v>4870</v>
      </c>
      <c r="IX39" s="144">
        <f t="shared" si="290"/>
        <v>2164</v>
      </c>
      <c r="IY39" s="144">
        <f t="shared" si="291"/>
        <v>2164</v>
      </c>
      <c r="IZ39" s="144">
        <f t="shared" si="291"/>
        <v>0</v>
      </c>
      <c r="JA39" s="144">
        <f t="shared" si="291"/>
        <v>0</v>
      </c>
      <c r="JB39" s="254">
        <f t="shared" si="434"/>
        <v>0</v>
      </c>
      <c r="JC39" s="144"/>
      <c r="JD39" s="198"/>
      <c r="JE39" s="144"/>
      <c r="JF39" s="144"/>
      <c r="JG39" s="259"/>
      <c r="JH39" s="252">
        <f t="shared" si="390"/>
        <v>0</v>
      </c>
      <c r="JI39" s="144"/>
      <c r="JJ39" s="198">
        <f t="shared" si="391"/>
        <v>0</v>
      </c>
      <c r="JK39" s="144"/>
      <c r="JL39" s="144"/>
      <c r="JM39" s="199"/>
      <c r="JN39" s="143">
        <f t="shared" si="448"/>
        <v>7034</v>
      </c>
      <c r="JO39" s="144">
        <f t="shared" si="292"/>
        <v>4870</v>
      </c>
      <c r="JP39" s="144">
        <f t="shared" si="293"/>
        <v>2164</v>
      </c>
      <c r="JQ39" s="144">
        <f t="shared" si="294"/>
        <v>2164</v>
      </c>
      <c r="JR39" s="144">
        <f t="shared" si="294"/>
        <v>0</v>
      </c>
      <c r="JS39" s="144">
        <f t="shared" si="294"/>
        <v>0</v>
      </c>
      <c r="JT39" s="187"/>
      <c r="JU39" s="187"/>
      <c r="JV39" s="187"/>
      <c r="JW39" s="187"/>
      <c r="JX39" s="187"/>
      <c r="JY39" s="187"/>
      <c r="JZ39" s="143">
        <f t="shared" si="393"/>
        <v>7034</v>
      </c>
      <c r="KA39" s="144">
        <f t="shared" si="394"/>
        <v>4870</v>
      </c>
      <c r="KB39" s="144">
        <f t="shared" si="395"/>
        <v>2164</v>
      </c>
      <c r="KC39" s="144">
        <f t="shared" si="396"/>
        <v>2164</v>
      </c>
      <c r="KD39" s="144">
        <f t="shared" si="295"/>
        <v>0</v>
      </c>
      <c r="KE39" s="144">
        <f t="shared" si="295"/>
        <v>0</v>
      </c>
      <c r="KF39" s="254">
        <f t="shared" si="435"/>
        <v>0</v>
      </c>
      <c r="KG39" s="144"/>
      <c r="KH39" s="198"/>
      <c r="KI39" s="144"/>
      <c r="KJ39" s="144"/>
      <c r="KK39" s="259"/>
      <c r="KL39" s="288">
        <f t="shared" si="398"/>
        <v>0</v>
      </c>
      <c r="KM39" s="144"/>
      <c r="KN39" s="198">
        <f t="shared" si="399"/>
        <v>0</v>
      </c>
      <c r="KO39" s="144"/>
      <c r="KP39" s="144"/>
      <c r="KQ39" s="198"/>
      <c r="KR39" s="367">
        <f t="shared" si="400"/>
        <v>7034</v>
      </c>
      <c r="KS39" s="284">
        <f t="shared" si="119"/>
        <v>4870</v>
      </c>
      <c r="KT39" s="284">
        <f t="shared" si="120"/>
        <v>2164</v>
      </c>
      <c r="KU39" s="284">
        <f t="shared" si="121"/>
        <v>2164</v>
      </c>
      <c r="KV39" s="284">
        <f t="shared" si="121"/>
        <v>0</v>
      </c>
      <c r="KW39" s="155">
        <f t="shared" si="121"/>
        <v>0</v>
      </c>
      <c r="KX39" s="254">
        <f t="shared" si="436"/>
        <v>0</v>
      </c>
      <c r="KY39" s="144"/>
      <c r="KZ39" s="198"/>
      <c r="LA39" s="144"/>
      <c r="LB39" s="144"/>
      <c r="LC39" s="259"/>
      <c r="LD39" s="288">
        <f t="shared" si="402"/>
        <v>0</v>
      </c>
      <c r="LE39" s="144"/>
      <c r="LF39" s="198">
        <f t="shared" si="403"/>
        <v>0</v>
      </c>
      <c r="LG39" s="144"/>
      <c r="LH39" s="144"/>
      <c r="LI39" s="198"/>
      <c r="LJ39" s="372">
        <f t="shared" si="404"/>
        <v>7034</v>
      </c>
      <c r="LK39" s="284">
        <f t="shared" si="296"/>
        <v>4870</v>
      </c>
      <c r="LL39" s="284">
        <f t="shared" si="297"/>
        <v>2164</v>
      </c>
      <c r="LM39" s="284">
        <f t="shared" si="298"/>
        <v>2164</v>
      </c>
      <c r="LN39" s="284">
        <f t="shared" si="298"/>
        <v>0</v>
      </c>
      <c r="LO39" s="155">
        <f t="shared" si="298"/>
        <v>0</v>
      </c>
      <c r="LP39" s="187"/>
      <c r="LQ39" s="187"/>
      <c r="LR39" s="187"/>
      <c r="LS39" s="187"/>
      <c r="LT39" s="187"/>
      <c r="LU39" s="187"/>
      <c r="LV39" s="285">
        <f t="shared" si="299"/>
        <v>7034</v>
      </c>
      <c r="LW39" s="285">
        <f t="shared" si="300"/>
        <v>4870</v>
      </c>
      <c r="LX39" s="285">
        <f t="shared" si="301"/>
        <v>2164</v>
      </c>
      <c r="LY39" s="285">
        <f t="shared" si="302"/>
        <v>2164</v>
      </c>
      <c r="LZ39" s="285">
        <f t="shared" si="302"/>
        <v>0</v>
      </c>
      <c r="MA39" s="285">
        <f t="shared" si="302"/>
        <v>0</v>
      </c>
      <c r="MB39" s="254">
        <f t="shared" si="437"/>
        <v>0</v>
      </c>
      <c r="MC39" s="144"/>
      <c r="MD39" s="198"/>
      <c r="ME39" s="144"/>
      <c r="MF39" s="144"/>
      <c r="MG39" s="259"/>
      <c r="MH39" s="288">
        <f t="shared" si="406"/>
        <v>0</v>
      </c>
      <c r="MI39" s="144"/>
      <c r="MJ39" s="198">
        <f t="shared" si="407"/>
        <v>0</v>
      </c>
      <c r="MK39" s="144"/>
      <c r="ML39" s="144"/>
      <c r="MM39" s="198"/>
      <c r="MN39" s="155">
        <f t="shared" si="303"/>
        <v>7034</v>
      </c>
      <c r="MO39" s="284">
        <f t="shared" si="304"/>
        <v>4870</v>
      </c>
      <c r="MP39" s="284">
        <f t="shared" si="305"/>
        <v>2164</v>
      </c>
      <c r="MQ39" s="284">
        <f t="shared" si="306"/>
        <v>2164</v>
      </c>
      <c r="MR39" s="284">
        <f t="shared" si="306"/>
        <v>0</v>
      </c>
      <c r="MS39" s="284">
        <f t="shared" si="306"/>
        <v>0</v>
      </c>
      <c r="MT39" s="155">
        <f t="shared" si="308"/>
        <v>0</v>
      </c>
      <c r="MU39" s="284"/>
      <c r="MV39" s="284">
        <f t="shared" si="309"/>
        <v>0</v>
      </c>
      <c r="MW39" s="680"/>
      <c r="MX39" s="680"/>
      <c r="MY39" s="680"/>
      <c r="MZ39" s="155">
        <f t="shared" si="408"/>
        <v>7034</v>
      </c>
      <c r="NA39" s="284">
        <f t="shared" si="409"/>
        <v>4870</v>
      </c>
      <c r="NB39" s="284">
        <f t="shared" si="410"/>
        <v>2164</v>
      </c>
      <c r="NC39" s="284">
        <f t="shared" si="411"/>
        <v>2164</v>
      </c>
      <c r="ND39" s="284">
        <f t="shared" si="412"/>
        <v>0</v>
      </c>
      <c r="NE39" s="284">
        <f t="shared" si="413"/>
        <v>0</v>
      </c>
      <c r="NF39" s="254">
        <f t="shared" si="438"/>
        <v>0</v>
      </c>
      <c r="NG39" s="144"/>
      <c r="NH39" s="198"/>
      <c r="NI39" s="144"/>
      <c r="NJ39" s="144"/>
      <c r="NK39" s="259"/>
      <c r="NL39" s="288">
        <f t="shared" si="415"/>
        <v>0</v>
      </c>
      <c r="NM39" s="144"/>
      <c r="NN39" s="198">
        <f t="shared" si="416"/>
        <v>0</v>
      </c>
      <c r="NO39" s="144"/>
      <c r="NP39" s="144"/>
      <c r="NQ39" s="198"/>
      <c r="NR39" s="285">
        <f t="shared" si="417"/>
        <v>7034</v>
      </c>
      <c r="NS39" s="285">
        <f t="shared" si="418"/>
        <v>4870</v>
      </c>
      <c r="NT39" s="285">
        <f t="shared" si="419"/>
        <v>2164</v>
      </c>
      <c r="NU39" s="285">
        <f t="shared" si="420"/>
        <v>2164</v>
      </c>
      <c r="NV39" s="285">
        <f t="shared" si="421"/>
        <v>0</v>
      </c>
      <c r="NW39" s="285">
        <f t="shared" si="422"/>
        <v>0</v>
      </c>
    </row>
    <row r="40" spans="1:387" ht="30" customHeight="1" x14ac:dyDescent="0.2">
      <c r="A40" s="731">
        <v>15</v>
      </c>
      <c r="B40" s="731">
        <v>169</v>
      </c>
      <c r="C40" s="166" t="s">
        <v>347</v>
      </c>
      <c r="D40" s="715">
        <f t="shared" si="318"/>
        <v>9281</v>
      </c>
      <c r="E40" s="198"/>
      <c r="F40" s="198">
        <f t="shared" si="271"/>
        <v>9281</v>
      </c>
      <c r="G40" s="198">
        <v>9281</v>
      </c>
      <c r="H40" s="188"/>
      <c r="I40" s="198"/>
      <c r="J40" s="143">
        <v>0</v>
      </c>
      <c r="K40" s="198"/>
      <c r="L40" s="198">
        <v>0</v>
      </c>
      <c r="M40" s="198"/>
      <c r="N40" s="188"/>
      <c r="O40" s="198"/>
      <c r="P40" s="143">
        <f t="shared" si="272"/>
        <v>9281</v>
      </c>
      <c r="Q40" s="198">
        <f t="shared" si="272"/>
        <v>0</v>
      </c>
      <c r="R40" s="198">
        <f t="shared" si="272"/>
        <v>9281</v>
      </c>
      <c r="S40" s="198">
        <f t="shared" si="272"/>
        <v>9281</v>
      </c>
      <c r="T40" s="198">
        <f t="shared" si="272"/>
        <v>0</v>
      </c>
      <c r="U40" s="198">
        <f t="shared" si="272"/>
        <v>0</v>
      </c>
      <c r="V40" s="143"/>
      <c r="W40" s="198"/>
      <c r="X40" s="198"/>
      <c r="Y40" s="198"/>
      <c r="Z40" s="198"/>
      <c r="AA40" s="198"/>
      <c r="AB40" s="143">
        <f t="shared" si="273"/>
        <v>9281</v>
      </c>
      <c r="AC40" s="198">
        <f t="shared" si="273"/>
        <v>0</v>
      </c>
      <c r="AD40" s="198">
        <f t="shared" si="273"/>
        <v>9281</v>
      </c>
      <c r="AE40" s="198">
        <f t="shared" si="273"/>
        <v>9281</v>
      </c>
      <c r="AF40" s="198">
        <f t="shared" si="273"/>
        <v>0</v>
      </c>
      <c r="AG40" s="198">
        <f t="shared" si="273"/>
        <v>0</v>
      </c>
      <c r="AH40" s="143"/>
      <c r="AI40" s="198"/>
      <c r="AJ40" s="198"/>
      <c r="AK40" s="198"/>
      <c r="AL40" s="198"/>
      <c r="AM40" s="198"/>
      <c r="AN40" s="143">
        <f t="shared" si="319"/>
        <v>9281</v>
      </c>
      <c r="AO40" s="198">
        <f t="shared" si="320"/>
        <v>0</v>
      </c>
      <c r="AP40" s="198">
        <f t="shared" si="321"/>
        <v>9281</v>
      </c>
      <c r="AQ40" s="198">
        <f t="shared" si="322"/>
        <v>9281</v>
      </c>
      <c r="AR40" s="198">
        <f t="shared" si="322"/>
        <v>0</v>
      </c>
      <c r="AS40" s="198"/>
      <c r="AT40" s="143"/>
      <c r="AU40" s="198"/>
      <c r="AV40" s="198"/>
      <c r="AW40" s="198"/>
      <c r="AX40" s="198"/>
      <c r="AY40" s="198"/>
      <c r="AZ40" s="143">
        <f t="shared" si="323"/>
        <v>9281</v>
      </c>
      <c r="BA40" s="198">
        <f t="shared" si="324"/>
        <v>0</v>
      </c>
      <c r="BB40" s="198">
        <f t="shared" si="325"/>
        <v>9281</v>
      </c>
      <c r="BC40" s="198">
        <f t="shared" si="326"/>
        <v>9281</v>
      </c>
      <c r="BD40" s="198">
        <f t="shared" si="326"/>
        <v>0</v>
      </c>
      <c r="BE40" s="198">
        <f t="shared" si="274"/>
        <v>0</v>
      </c>
      <c r="BF40" s="143"/>
      <c r="BG40" s="198"/>
      <c r="BH40" s="198"/>
      <c r="BI40" s="198"/>
      <c r="BJ40" s="198"/>
      <c r="BK40" s="198"/>
      <c r="BL40" s="143">
        <f t="shared" si="441"/>
        <v>0</v>
      </c>
      <c r="BM40" s="198"/>
      <c r="BN40" s="198"/>
      <c r="BO40" s="198"/>
      <c r="BP40" s="198"/>
      <c r="BQ40" s="198"/>
      <c r="BR40" s="143"/>
      <c r="BS40" s="198"/>
      <c r="BT40" s="198"/>
      <c r="BU40" s="198"/>
      <c r="BV40" s="198"/>
      <c r="BW40" s="198"/>
      <c r="BX40" s="143">
        <f t="shared" si="442"/>
        <v>9281</v>
      </c>
      <c r="BY40" s="198">
        <f t="shared" si="329"/>
        <v>0</v>
      </c>
      <c r="BZ40" s="198">
        <f t="shared" si="275"/>
        <v>9281</v>
      </c>
      <c r="CA40" s="198">
        <f t="shared" si="275"/>
        <v>9281</v>
      </c>
      <c r="CB40" s="198">
        <f t="shared" si="275"/>
        <v>0</v>
      </c>
      <c r="CC40" s="198">
        <f t="shared" si="275"/>
        <v>0</v>
      </c>
      <c r="CD40" s="143">
        <f t="shared" si="443"/>
        <v>0</v>
      </c>
      <c r="CE40" s="198">
        <f t="shared" si="331"/>
        <v>0</v>
      </c>
      <c r="CF40" s="198">
        <f t="shared" si="276"/>
        <v>0</v>
      </c>
      <c r="CG40" s="198">
        <f t="shared" si="276"/>
        <v>0</v>
      </c>
      <c r="CH40" s="198">
        <f t="shared" si="276"/>
        <v>0</v>
      </c>
      <c r="CI40" s="198">
        <f t="shared" si="276"/>
        <v>0</v>
      </c>
      <c r="CJ40" s="143">
        <f t="shared" si="332"/>
        <v>9281</v>
      </c>
      <c r="CK40" s="198">
        <f t="shared" si="333"/>
        <v>0</v>
      </c>
      <c r="CL40" s="198">
        <f t="shared" si="334"/>
        <v>9281</v>
      </c>
      <c r="CM40" s="198">
        <f t="shared" si="335"/>
        <v>9281</v>
      </c>
      <c r="CN40" s="198">
        <f t="shared" si="335"/>
        <v>0</v>
      </c>
      <c r="CO40" s="198">
        <f t="shared" si="277"/>
        <v>0</v>
      </c>
      <c r="CP40" s="187"/>
      <c r="CQ40" s="187"/>
      <c r="CR40" s="187"/>
      <c r="CS40" s="187"/>
      <c r="CT40" s="187"/>
      <c r="CU40" s="187"/>
      <c r="CV40" s="143">
        <f t="shared" si="425"/>
        <v>9281</v>
      </c>
      <c r="CW40" s="144">
        <f t="shared" si="337"/>
        <v>0</v>
      </c>
      <c r="CX40" s="144">
        <f t="shared" si="338"/>
        <v>9281</v>
      </c>
      <c r="CY40" s="144">
        <f t="shared" si="278"/>
        <v>9281</v>
      </c>
      <c r="CZ40" s="144">
        <f t="shared" si="278"/>
        <v>0</v>
      </c>
      <c r="DA40" s="144">
        <f t="shared" si="278"/>
        <v>0</v>
      </c>
      <c r="DB40" s="143">
        <f t="shared" si="444"/>
        <v>0</v>
      </c>
      <c r="DC40" s="198"/>
      <c r="DD40" s="198"/>
      <c r="DE40" s="198"/>
      <c r="DF40" s="198"/>
      <c r="DG40" s="198"/>
      <c r="DH40" s="143">
        <f t="shared" si="439"/>
        <v>9281</v>
      </c>
      <c r="DI40" s="144">
        <f t="shared" si="341"/>
        <v>0</v>
      </c>
      <c r="DJ40" s="198">
        <f t="shared" si="342"/>
        <v>9281</v>
      </c>
      <c r="DK40" s="144">
        <f t="shared" si="343"/>
        <v>9281</v>
      </c>
      <c r="DL40" s="144">
        <f t="shared" si="279"/>
        <v>0</v>
      </c>
      <c r="DM40" s="144">
        <f t="shared" si="279"/>
        <v>0</v>
      </c>
      <c r="DN40" s="143">
        <f t="shared" si="445"/>
        <v>0</v>
      </c>
      <c r="DO40" s="198"/>
      <c r="DP40" s="198"/>
      <c r="DQ40" s="198"/>
      <c r="DR40" s="198"/>
      <c r="DS40" s="199"/>
      <c r="DT40" s="163">
        <f t="shared" si="345"/>
        <v>9281</v>
      </c>
      <c r="DU40" s="144">
        <f t="shared" si="346"/>
        <v>0</v>
      </c>
      <c r="DV40" s="144">
        <f t="shared" si="347"/>
        <v>9281</v>
      </c>
      <c r="DW40" s="144">
        <f t="shared" si="348"/>
        <v>9281</v>
      </c>
      <c r="DX40" s="144">
        <f t="shared" si="348"/>
        <v>0</v>
      </c>
      <c r="DY40" s="144">
        <f t="shared" si="280"/>
        <v>0</v>
      </c>
      <c r="DZ40" s="143">
        <f t="shared" si="446"/>
        <v>0</v>
      </c>
      <c r="EA40" s="198"/>
      <c r="EB40" s="198"/>
      <c r="EC40" s="198"/>
      <c r="ED40" s="198"/>
      <c r="EE40" s="199"/>
      <c r="EF40" s="143">
        <f t="shared" si="350"/>
        <v>9281</v>
      </c>
      <c r="EG40" s="144">
        <f t="shared" si="351"/>
        <v>0</v>
      </c>
      <c r="EH40" s="144">
        <f t="shared" si="352"/>
        <v>9281</v>
      </c>
      <c r="EI40" s="144">
        <f t="shared" si="353"/>
        <v>9281</v>
      </c>
      <c r="EJ40" s="144">
        <f t="shared" si="353"/>
        <v>0</v>
      </c>
      <c r="EK40" s="199"/>
      <c r="EL40" s="143">
        <f t="shared" si="427"/>
        <v>0</v>
      </c>
      <c r="EM40" s="144"/>
      <c r="EN40" s="198"/>
      <c r="EO40" s="144"/>
      <c r="EP40" s="144"/>
      <c r="EQ40" s="199"/>
      <c r="ER40" s="143">
        <f t="shared" si="428"/>
        <v>0</v>
      </c>
      <c r="ES40" s="144"/>
      <c r="ET40" s="198"/>
      <c r="EU40" s="144"/>
      <c r="EV40" s="144"/>
      <c r="EW40" s="199"/>
      <c r="EX40" s="143">
        <f t="shared" si="356"/>
        <v>9281</v>
      </c>
      <c r="EY40" s="155">
        <f t="shared" si="357"/>
        <v>0</v>
      </c>
      <c r="EZ40" s="198">
        <f t="shared" si="449"/>
        <v>9281</v>
      </c>
      <c r="FA40" s="155">
        <f t="shared" si="359"/>
        <v>9281</v>
      </c>
      <c r="FB40" s="155">
        <f t="shared" si="359"/>
        <v>0</v>
      </c>
      <c r="FC40" s="155">
        <f t="shared" si="281"/>
        <v>0</v>
      </c>
      <c r="FD40" s="143">
        <f t="shared" si="429"/>
        <v>0</v>
      </c>
      <c r="FE40" s="144"/>
      <c r="FF40" s="198">
        <f t="shared" si="361"/>
        <v>0</v>
      </c>
      <c r="FG40" s="144"/>
      <c r="FH40" s="144"/>
      <c r="FI40" s="199"/>
      <c r="FJ40" s="143">
        <f t="shared" si="430"/>
        <v>0</v>
      </c>
      <c r="FK40" s="156"/>
      <c r="FL40" s="200">
        <f t="shared" si="363"/>
        <v>0</v>
      </c>
      <c r="FM40" s="156"/>
      <c r="FN40" s="156"/>
      <c r="FO40" s="201"/>
      <c r="FP40" s="143">
        <f t="shared" si="364"/>
        <v>9281</v>
      </c>
      <c r="FQ40" s="155">
        <f t="shared" si="426"/>
        <v>0</v>
      </c>
      <c r="FR40" s="155">
        <f t="shared" si="366"/>
        <v>9281</v>
      </c>
      <c r="FS40" s="155">
        <f t="shared" si="367"/>
        <v>9281</v>
      </c>
      <c r="FT40" s="155">
        <f t="shared" si="282"/>
        <v>0</v>
      </c>
      <c r="FU40" s="155">
        <f t="shared" si="283"/>
        <v>0</v>
      </c>
      <c r="FV40" s="143">
        <f t="shared" si="431"/>
        <v>0</v>
      </c>
      <c r="FW40" s="144"/>
      <c r="FX40" s="198">
        <f t="shared" si="369"/>
        <v>0</v>
      </c>
      <c r="FY40" s="144"/>
      <c r="FZ40" s="144"/>
      <c r="GA40" s="199"/>
      <c r="GB40" s="143">
        <f t="shared" si="370"/>
        <v>0</v>
      </c>
      <c r="GC40" s="144"/>
      <c r="GD40" s="198">
        <f t="shared" si="371"/>
        <v>0</v>
      </c>
      <c r="GE40" s="144"/>
      <c r="GF40" s="144"/>
      <c r="GG40" s="199"/>
      <c r="GH40" s="143">
        <f t="shared" si="432"/>
        <v>9281</v>
      </c>
      <c r="GI40" s="155">
        <f t="shared" si="373"/>
        <v>0</v>
      </c>
      <c r="GJ40" s="155">
        <f t="shared" si="374"/>
        <v>9281</v>
      </c>
      <c r="GK40" s="155">
        <f t="shared" si="375"/>
        <v>9281</v>
      </c>
      <c r="GL40" s="155">
        <f t="shared" si="375"/>
        <v>0</v>
      </c>
      <c r="GM40" s="155">
        <f t="shared" si="284"/>
        <v>0</v>
      </c>
      <c r="GN40" s="143">
        <f t="shared" si="433"/>
        <v>0</v>
      </c>
      <c r="GO40" s="144"/>
      <c r="GP40" s="198">
        <f t="shared" si="377"/>
        <v>0</v>
      </c>
      <c r="GQ40" s="144"/>
      <c r="GR40" s="144"/>
      <c r="GS40" s="199"/>
      <c r="GT40" s="143">
        <f t="shared" si="378"/>
        <v>0</v>
      </c>
      <c r="GU40" s="144"/>
      <c r="GV40" s="198">
        <f t="shared" si="379"/>
        <v>0</v>
      </c>
      <c r="GW40" s="144"/>
      <c r="GX40" s="144"/>
      <c r="GY40" s="199"/>
      <c r="GZ40" s="143">
        <f t="shared" si="380"/>
        <v>9281</v>
      </c>
      <c r="HA40" s="155">
        <f t="shared" si="381"/>
        <v>0</v>
      </c>
      <c r="HB40" s="155">
        <f t="shared" si="382"/>
        <v>9281</v>
      </c>
      <c r="HC40" s="155">
        <f t="shared" si="285"/>
        <v>9281</v>
      </c>
      <c r="HD40" s="155">
        <f t="shared" si="285"/>
        <v>0</v>
      </c>
      <c r="HE40" s="155"/>
      <c r="HF40" s="187"/>
      <c r="HG40" s="187"/>
      <c r="HH40" s="187"/>
      <c r="HI40" s="187"/>
      <c r="HJ40" s="187"/>
      <c r="HK40" s="187"/>
      <c r="HL40" s="187"/>
      <c r="HM40" s="187"/>
      <c r="HN40" s="187"/>
      <c r="HO40" s="187"/>
      <c r="HP40" s="187"/>
      <c r="HQ40" s="187"/>
      <c r="HR40" s="187"/>
      <c r="HS40" s="187"/>
      <c r="HT40" s="187"/>
      <c r="HU40" s="187"/>
      <c r="HV40" s="187"/>
      <c r="HW40" s="187"/>
      <c r="HX40" s="187"/>
      <c r="HY40" s="187"/>
      <c r="HZ40" s="187"/>
      <c r="IA40" s="187"/>
      <c r="IB40" s="187"/>
      <c r="IC40" s="187"/>
      <c r="ID40" s="163">
        <f t="shared" si="383"/>
        <v>9281</v>
      </c>
      <c r="IE40" s="144">
        <f t="shared" si="384"/>
        <v>0</v>
      </c>
      <c r="IF40" s="144">
        <f t="shared" si="385"/>
        <v>9281</v>
      </c>
      <c r="IG40" s="144">
        <f t="shared" si="286"/>
        <v>9281</v>
      </c>
      <c r="IH40" s="144">
        <f t="shared" si="286"/>
        <v>0</v>
      </c>
      <c r="II40" s="144">
        <f t="shared" si="287"/>
        <v>0</v>
      </c>
      <c r="IJ40" s="143">
        <f t="shared" si="386"/>
        <v>0</v>
      </c>
      <c r="IK40" s="144"/>
      <c r="IL40" s="198"/>
      <c r="IM40" s="144"/>
      <c r="IN40" s="144"/>
      <c r="IO40" s="199"/>
      <c r="IP40" s="143">
        <f t="shared" si="387"/>
        <v>0</v>
      </c>
      <c r="IQ40" s="144"/>
      <c r="IR40" s="198">
        <f t="shared" si="388"/>
        <v>0</v>
      </c>
      <c r="IS40" s="144"/>
      <c r="IT40" s="144"/>
      <c r="IU40" s="199"/>
      <c r="IV40" s="143">
        <f t="shared" si="447"/>
        <v>9281</v>
      </c>
      <c r="IW40" s="144">
        <f t="shared" si="289"/>
        <v>0</v>
      </c>
      <c r="IX40" s="144">
        <f t="shared" si="290"/>
        <v>9281</v>
      </c>
      <c r="IY40" s="144">
        <f t="shared" si="291"/>
        <v>9281</v>
      </c>
      <c r="IZ40" s="144">
        <f t="shared" si="291"/>
        <v>0</v>
      </c>
      <c r="JA40" s="144">
        <f t="shared" si="291"/>
        <v>0</v>
      </c>
      <c r="JB40" s="254">
        <f t="shared" si="434"/>
        <v>0</v>
      </c>
      <c r="JC40" s="144"/>
      <c r="JD40" s="198"/>
      <c r="JE40" s="144"/>
      <c r="JF40" s="144"/>
      <c r="JG40" s="259"/>
      <c r="JH40" s="252">
        <f t="shared" si="390"/>
        <v>0</v>
      </c>
      <c r="JI40" s="144"/>
      <c r="JJ40" s="198">
        <f t="shared" si="391"/>
        <v>0</v>
      </c>
      <c r="JK40" s="144"/>
      <c r="JL40" s="144"/>
      <c r="JM40" s="199"/>
      <c r="JN40" s="143">
        <f t="shared" si="448"/>
        <v>9281</v>
      </c>
      <c r="JO40" s="144">
        <f t="shared" si="292"/>
        <v>0</v>
      </c>
      <c r="JP40" s="144">
        <f t="shared" si="293"/>
        <v>9281</v>
      </c>
      <c r="JQ40" s="144">
        <f t="shared" si="294"/>
        <v>9281</v>
      </c>
      <c r="JR40" s="144">
        <f t="shared" si="294"/>
        <v>0</v>
      </c>
      <c r="JS40" s="144">
        <f t="shared" si="294"/>
        <v>0</v>
      </c>
      <c r="JT40" s="187"/>
      <c r="JU40" s="187"/>
      <c r="JV40" s="187"/>
      <c r="JW40" s="187"/>
      <c r="JX40" s="187"/>
      <c r="JY40" s="187"/>
      <c r="JZ40" s="143">
        <f t="shared" si="393"/>
        <v>9281</v>
      </c>
      <c r="KA40" s="144">
        <f t="shared" si="394"/>
        <v>0</v>
      </c>
      <c r="KB40" s="144">
        <f t="shared" si="395"/>
        <v>9281</v>
      </c>
      <c r="KC40" s="144">
        <f t="shared" si="396"/>
        <v>9281</v>
      </c>
      <c r="KD40" s="144">
        <f t="shared" si="295"/>
        <v>0</v>
      </c>
      <c r="KE40" s="144">
        <f t="shared" si="295"/>
        <v>0</v>
      </c>
      <c r="KF40" s="254">
        <f t="shared" si="435"/>
        <v>0</v>
      </c>
      <c r="KG40" s="144"/>
      <c r="KH40" s="198"/>
      <c r="KI40" s="144"/>
      <c r="KJ40" s="144"/>
      <c r="KK40" s="259"/>
      <c r="KL40" s="288">
        <f t="shared" si="398"/>
        <v>0</v>
      </c>
      <c r="KM40" s="144"/>
      <c r="KN40" s="198">
        <f t="shared" si="399"/>
        <v>0</v>
      </c>
      <c r="KO40" s="144"/>
      <c r="KP40" s="144"/>
      <c r="KQ40" s="198"/>
      <c r="KR40" s="367">
        <f t="shared" si="400"/>
        <v>9281</v>
      </c>
      <c r="KS40" s="284">
        <f t="shared" si="119"/>
        <v>0</v>
      </c>
      <c r="KT40" s="284">
        <f t="shared" si="120"/>
        <v>9281</v>
      </c>
      <c r="KU40" s="284">
        <f t="shared" si="121"/>
        <v>9281</v>
      </c>
      <c r="KV40" s="284">
        <f t="shared" si="121"/>
        <v>0</v>
      </c>
      <c r="KW40" s="155">
        <f t="shared" si="121"/>
        <v>0</v>
      </c>
      <c r="KX40" s="254">
        <f t="shared" si="436"/>
        <v>0</v>
      </c>
      <c r="KY40" s="144"/>
      <c r="KZ40" s="198"/>
      <c r="LA40" s="144"/>
      <c r="LB40" s="144"/>
      <c r="LC40" s="259"/>
      <c r="LD40" s="288">
        <f t="shared" si="402"/>
        <v>0</v>
      </c>
      <c r="LE40" s="144"/>
      <c r="LF40" s="198">
        <f t="shared" si="403"/>
        <v>0</v>
      </c>
      <c r="LG40" s="144"/>
      <c r="LH40" s="144"/>
      <c r="LI40" s="198"/>
      <c r="LJ40" s="372">
        <f t="shared" si="404"/>
        <v>9281</v>
      </c>
      <c r="LK40" s="284">
        <f t="shared" si="296"/>
        <v>0</v>
      </c>
      <c r="LL40" s="284">
        <f t="shared" si="297"/>
        <v>9281</v>
      </c>
      <c r="LM40" s="284">
        <f t="shared" si="298"/>
        <v>9281</v>
      </c>
      <c r="LN40" s="284">
        <f t="shared" si="298"/>
        <v>0</v>
      </c>
      <c r="LO40" s="155">
        <f t="shared" si="298"/>
        <v>0</v>
      </c>
      <c r="LP40" s="187"/>
      <c r="LQ40" s="187"/>
      <c r="LR40" s="187"/>
      <c r="LS40" s="187"/>
      <c r="LT40" s="187"/>
      <c r="LU40" s="187"/>
      <c r="LV40" s="285">
        <f t="shared" si="299"/>
        <v>9281</v>
      </c>
      <c r="LW40" s="285">
        <f t="shared" si="300"/>
        <v>0</v>
      </c>
      <c r="LX40" s="285">
        <f t="shared" si="301"/>
        <v>9281</v>
      </c>
      <c r="LY40" s="285">
        <f t="shared" si="302"/>
        <v>9281</v>
      </c>
      <c r="LZ40" s="285">
        <f t="shared" si="302"/>
        <v>0</v>
      </c>
      <c r="MA40" s="285">
        <f t="shared" si="302"/>
        <v>0</v>
      </c>
      <c r="MB40" s="254">
        <f t="shared" si="437"/>
        <v>0</v>
      </c>
      <c r="MC40" s="144"/>
      <c r="MD40" s="198"/>
      <c r="ME40" s="144"/>
      <c r="MF40" s="144"/>
      <c r="MG40" s="259"/>
      <c r="MH40" s="288">
        <f t="shared" si="406"/>
        <v>0</v>
      </c>
      <c r="MI40" s="144"/>
      <c r="MJ40" s="198">
        <f t="shared" si="407"/>
        <v>0</v>
      </c>
      <c r="MK40" s="144"/>
      <c r="ML40" s="144"/>
      <c r="MM40" s="198"/>
      <c r="MN40" s="155">
        <f t="shared" si="303"/>
        <v>9281</v>
      </c>
      <c r="MO40" s="284">
        <f t="shared" si="304"/>
        <v>0</v>
      </c>
      <c r="MP40" s="284">
        <f t="shared" si="305"/>
        <v>9281</v>
      </c>
      <c r="MQ40" s="284">
        <f t="shared" si="306"/>
        <v>9281</v>
      </c>
      <c r="MR40" s="284">
        <f t="shared" si="306"/>
        <v>0</v>
      </c>
      <c r="MS40" s="284">
        <f t="shared" si="306"/>
        <v>0</v>
      </c>
      <c r="MT40" s="155">
        <f t="shared" si="308"/>
        <v>0</v>
      </c>
      <c r="MU40" s="284"/>
      <c r="MV40" s="284">
        <f t="shared" si="309"/>
        <v>0</v>
      </c>
      <c r="MW40" s="680"/>
      <c r="MX40" s="680"/>
      <c r="MY40" s="680"/>
      <c r="MZ40" s="155">
        <f t="shared" si="408"/>
        <v>9281</v>
      </c>
      <c r="NA40" s="284">
        <f t="shared" si="409"/>
        <v>0</v>
      </c>
      <c r="NB40" s="284">
        <f t="shared" si="410"/>
        <v>9281</v>
      </c>
      <c r="NC40" s="284">
        <f t="shared" si="411"/>
        <v>9281</v>
      </c>
      <c r="ND40" s="284">
        <f t="shared" si="412"/>
        <v>0</v>
      </c>
      <c r="NE40" s="284">
        <f t="shared" si="413"/>
        <v>0</v>
      </c>
      <c r="NF40" s="254">
        <f t="shared" si="438"/>
        <v>0</v>
      </c>
      <c r="NG40" s="144"/>
      <c r="NH40" s="198"/>
      <c r="NI40" s="144"/>
      <c r="NJ40" s="144"/>
      <c r="NK40" s="259"/>
      <c r="NL40" s="288">
        <f t="shared" si="415"/>
        <v>0</v>
      </c>
      <c r="NM40" s="144"/>
      <c r="NN40" s="198">
        <f t="shared" si="416"/>
        <v>0</v>
      </c>
      <c r="NO40" s="144"/>
      <c r="NP40" s="144"/>
      <c r="NQ40" s="198"/>
      <c r="NR40" s="285">
        <f t="shared" ref="NR40:NR43" si="450">NS40+NT40</f>
        <v>9281</v>
      </c>
      <c r="NS40" s="285">
        <f t="shared" ref="NS40:NS43" si="451">NA40+NG40+NM40</f>
        <v>0</v>
      </c>
      <c r="NT40" s="285">
        <f t="shared" ref="NT40:NT43" si="452">NU40+NV40</f>
        <v>9281</v>
      </c>
      <c r="NU40" s="285">
        <f t="shared" ref="NU40:NU43" si="453">NC40+NI40+NO40</f>
        <v>9281</v>
      </c>
      <c r="NV40" s="285">
        <f t="shared" ref="NV40:NV43" si="454">ND40+NJ40+NP40</f>
        <v>0</v>
      </c>
      <c r="NW40" s="285">
        <f t="shared" ref="NW40:NW43" si="455">NE40+NK40+NQ40</f>
        <v>0</v>
      </c>
    </row>
    <row r="41" spans="1:387" ht="15" customHeight="1" x14ac:dyDescent="0.2">
      <c r="A41" s="731">
        <v>16</v>
      </c>
      <c r="B41" s="731">
        <v>159</v>
      </c>
      <c r="C41" s="234" t="s">
        <v>348</v>
      </c>
      <c r="D41" s="715">
        <f t="shared" si="318"/>
        <v>163800</v>
      </c>
      <c r="E41" s="232">
        <v>163800</v>
      </c>
      <c r="F41" s="198">
        <f t="shared" si="271"/>
        <v>0</v>
      </c>
      <c r="G41" s="202"/>
      <c r="H41" s="202"/>
      <c r="I41" s="198"/>
      <c r="J41" s="143">
        <v>0</v>
      </c>
      <c r="K41" s="202"/>
      <c r="L41" s="198">
        <v>0</v>
      </c>
      <c r="M41" s="202"/>
      <c r="N41" s="202"/>
      <c r="O41" s="198"/>
      <c r="P41" s="143">
        <f t="shared" si="272"/>
        <v>163800</v>
      </c>
      <c r="Q41" s="198">
        <f t="shared" si="272"/>
        <v>163800</v>
      </c>
      <c r="R41" s="198">
        <f t="shared" si="272"/>
        <v>0</v>
      </c>
      <c r="S41" s="198">
        <f t="shared" si="272"/>
        <v>0</v>
      </c>
      <c r="T41" s="198">
        <f t="shared" si="272"/>
        <v>0</v>
      </c>
      <c r="U41" s="198">
        <f t="shared" si="272"/>
        <v>0</v>
      </c>
      <c r="V41" s="143"/>
      <c r="W41" s="198"/>
      <c r="X41" s="198"/>
      <c r="Y41" s="198"/>
      <c r="Z41" s="198"/>
      <c r="AA41" s="198"/>
      <c r="AB41" s="143">
        <f t="shared" si="273"/>
        <v>163800</v>
      </c>
      <c r="AC41" s="198">
        <f>Q41+W41</f>
        <v>163800</v>
      </c>
      <c r="AD41" s="198">
        <f t="shared" si="273"/>
        <v>0</v>
      </c>
      <c r="AE41" s="198">
        <f t="shared" si="273"/>
        <v>0</v>
      </c>
      <c r="AF41" s="198">
        <f t="shared" si="273"/>
        <v>0</v>
      </c>
      <c r="AG41" s="198">
        <f t="shared" si="273"/>
        <v>0</v>
      </c>
      <c r="AH41" s="143"/>
      <c r="AI41" s="198"/>
      <c r="AJ41" s="198"/>
      <c r="AK41" s="198"/>
      <c r="AL41" s="198"/>
      <c r="AM41" s="198"/>
      <c r="AN41" s="143">
        <f t="shared" si="319"/>
        <v>163800</v>
      </c>
      <c r="AO41" s="198">
        <f t="shared" si="320"/>
        <v>163800</v>
      </c>
      <c r="AP41" s="198">
        <f t="shared" si="321"/>
        <v>0</v>
      </c>
      <c r="AQ41" s="198">
        <f t="shared" si="322"/>
        <v>0</v>
      </c>
      <c r="AR41" s="198">
        <f t="shared" si="322"/>
        <v>0</v>
      </c>
      <c r="AS41" s="198"/>
      <c r="AT41" s="143"/>
      <c r="AU41" s="198"/>
      <c r="AV41" s="198"/>
      <c r="AW41" s="198"/>
      <c r="AX41" s="198"/>
      <c r="AY41" s="198"/>
      <c r="AZ41" s="143">
        <f t="shared" si="323"/>
        <v>163800</v>
      </c>
      <c r="BA41" s="198">
        <f>AO41+AU41</f>
        <v>163800</v>
      </c>
      <c r="BB41" s="198">
        <f t="shared" si="325"/>
        <v>0</v>
      </c>
      <c r="BC41" s="198">
        <f t="shared" si="326"/>
        <v>0</v>
      </c>
      <c r="BD41" s="198">
        <f t="shared" si="326"/>
        <v>0</v>
      </c>
      <c r="BE41" s="198">
        <f t="shared" si="274"/>
        <v>0</v>
      </c>
      <c r="BF41" s="143"/>
      <c r="BG41" s="198"/>
      <c r="BH41" s="198"/>
      <c r="BI41" s="198"/>
      <c r="BJ41" s="198"/>
      <c r="BK41" s="198"/>
      <c r="BL41" s="143">
        <f t="shared" si="441"/>
        <v>0</v>
      </c>
      <c r="BM41" s="198"/>
      <c r="BN41" s="198"/>
      <c r="BO41" s="198"/>
      <c r="BP41" s="198"/>
      <c r="BQ41" s="198"/>
      <c r="BR41" s="143"/>
      <c r="BS41" s="198"/>
      <c r="BT41" s="198"/>
      <c r="BU41" s="198"/>
      <c r="BV41" s="198"/>
      <c r="BW41" s="198"/>
      <c r="BX41" s="143">
        <f t="shared" si="442"/>
        <v>163800</v>
      </c>
      <c r="BY41" s="198">
        <f t="shared" si="329"/>
        <v>163800</v>
      </c>
      <c r="BZ41" s="198">
        <f>BB41</f>
        <v>0</v>
      </c>
      <c r="CA41" s="198">
        <f t="shared" si="275"/>
        <v>0</v>
      </c>
      <c r="CB41" s="198">
        <f t="shared" si="275"/>
        <v>0</v>
      </c>
      <c r="CC41" s="198">
        <f t="shared" si="275"/>
        <v>0</v>
      </c>
      <c r="CD41" s="143">
        <f t="shared" si="443"/>
        <v>0</v>
      </c>
      <c r="CE41" s="198">
        <f t="shared" si="331"/>
        <v>0</v>
      </c>
      <c r="CF41" s="198">
        <f t="shared" si="276"/>
        <v>0</v>
      </c>
      <c r="CG41" s="198">
        <f t="shared" si="276"/>
        <v>0</v>
      </c>
      <c r="CH41" s="198">
        <f t="shared" si="276"/>
        <v>0</v>
      </c>
      <c r="CI41" s="198">
        <f t="shared" si="276"/>
        <v>0</v>
      </c>
      <c r="CJ41" s="143">
        <f t="shared" si="332"/>
        <v>163800</v>
      </c>
      <c r="CK41" s="198">
        <f>BY41+CE41</f>
        <v>163800</v>
      </c>
      <c r="CL41" s="198">
        <f t="shared" si="334"/>
        <v>0</v>
      </c>
      <c r="CM41" s="198">
        <f t="shared" si="335"/>
        <v>0</v>
      </c>
      <c r="CN41" s="198">
        <f t="shared" si="335"/>
        <v>0</v>
      </c>
      <c r="CO41" s="198">
        <f t="shared" si="277"/>
        <v>0</v>
      </c>
      <c r="CP41" s="187"/>
      <c r="CQ41" s="187"/>
      <c r="CR41" s="187"/>
      <c r="CS41" s="187"/>
      <c r="CT41" s="187"/>
      <c r="CU41" s="187"/>
      <c r="CV41" s="143">
        <f t="shared" si="425"/>
        <v>163800</v>
      </c>
      <c r="CW41" s="144">
        <f t="shared" si="337"/>
        <v>163800</v>
      </c>
      <c r="CX41" s="144">
        <f t="shared" si="338"/>
        <v>0</v>
      </c>
      <c r="CY41" s="144">
        <f t="shared" si="278"/>
        <v>0</v>
      </c>
      <c r="CZ41" s="144">
        <f t="shared" si="278"/>
        <v>0</v>
      </c>
      <c r="DA41" s="144">
        <f t="shared" si="278"/>
        <v>0</v>
      </c>
      <c r="DB41" s="143">
        <f t="shared" si="444"/>
        <v>-34873</v>
      </c>
      <c r="DC41" s="198">
        <v>-34873</v>
      </c>
      <c r="DD41" s="198"/>
      <c r="DE41" s="198"/>
      <c r="DF41" s="198"/>
      <c r="DG41" s="198"/>
      <c r="DH41" s="143">
        <f t="shared" si="439"/>
        <v>128927</v>
      </c>
      <c r="DI41" s="235">
        <f>DC41+CW41</f>
        <v>128927</v>
      </c>
      <c r="DJ41" s="198">
        <f t="shared" si="342"/>
        <v>0</v>
      </c>
      <c r="DK41" s="144">
        <f t="shared" si="343"/>
        <v>0</v>
      </c>
      <c r="DL41" s="144">
        <f t="shared" si="279"/>
        <v>0</v>
      </c>
      <c r="DM41" s="144">
        <f t="shared" si="279"/>
        <v>0</v>
      </c>
      <c r="DN41" s="143">
        <f t="shared" si="445"/>
        <v>0</v>
      </c>
      <c r="DO41" s="198"/>
      <c r="DP41" s="198"/>
      <c r="DQ41" s="198"/>
      <c r="DR41" s="198"/>
      <c r="DS41" s="199"/>
      <c r="DT41" s="163">
        <f t="shared" si="345"/>
        <v>128927</v>
      </c>
      <c r="DU41" s="144">
        <f>DI41+DO41</f>
        <v>128927</v>
      </c>
      <c r="DV41" s="144">
        <f t="shared" si="347"/>
        <v>0</v>
      </c>
      <c r="DW41" s="144">
        <f t="shared" si="348"/>
        <v>0</v>
      </c>
      <c r="DX41" s="144">
        <f t="shared" si="348"/>
        <v>0</v>
      </c>
      <c r="DY41" s="144">
        <f t="shared" si="280"/>
        <v>0</v>
      </c>
      <c r="DZ41" s="143">
        <f t="shared" si="446"/>
        <v>0</v>
      </c>
      <c r="EA41" s="198"/>
      <c r="EB41" s="198"/>
      <c r="EC41" s="198"/>
      <c r="ED41" s="198"/>
      <c r="EE41" s="199"/>
      <c r="EF41" s="143">
        <f t="shared" si="350"/>
        <v>128927</v>
      </c>
      <c r="EG41" s="144">
        <f>DU41+EA41</f>
        <v>128927</v>
      </c>
      <c r="EH41" s="144">
        <f t="shared" si="352"/>
        <v>0</v>
      </c>
      <c r="EI41" s="144">
        <f t="shared" si="353"/>
        <v>0</v>
      </c>
      <c r="EJ41" s="144">
        <f t="shared" si="353"/>
        <v>0</v>
      </c>
      <c r="EK41" s="199"/>
      <c r="EL41" s="143">
        <f>EM41+EN41+EQ41</f>
        <v>0</v>
      </c>
      <c r="EM41" s="144"/>
      <c r="EN41" s="198"/>
      <c r="EO41" s="144"/>
      <c r="EP41" s="144"/>
      <c r="EQ41" s="199"/>
      <c r="ER41" s="143">
        <f>ES41+ET41+EW41</f>
        <v>0</v>
      </c>
      <c r="ES41" s="144"/>
      <c r="ET41" s="198"/>
      <c r="EU41" s="144"/>
      <c r="EV41" s="144"/>
      <c r="EW41" s="199"/>
      <c r="EX41" s="143">
        <f t="shared" si="356"/>
        <v>128927</v>
      </c>
      <c r="EY41" s="155">
        <f>EG41+EM41+ES41</f>
        <v>128927</v>
      </c>
      <c r="EZ41" s="198">
        <f t="shared" si="449"/>
        <v>0</v>
      </c>
      <c r="FA41" s="155">
        <f t="shared" si="359"/>
        <v>0</v>
      </c>
      <c r="FB41" s="155">
        <f t="shared" si="359"/>
        <v>0</v>
      </c>
      <c r="FC41" s="155">
        <f t="shared" si="281"/>
        <v>0</v>
      </c>
      <c r="FD41" s="143">
        <f>FE41+FF41+FI41</f>
        <v>0</v>
      </c>
      <c r="FE41" s="144"/>
      <c r="FF41" s="198">
        <f t="shared" si="361"/>
        <v>0</v>
      </c>
      <c r="FG41" s="144"/>
      <c r="FH41" s="144"/>
      <c r="FI41" s="199"/>
      <c r="FJ41" s="143">
        <f>FK41+FL41+FO41</f>
        <v>0</v>
      </c>
      <c r="FK41" s="156"/>
      <c r="FL41" s="200">
        <f t="shared" si="363"/>
        <v>0</v>
      </c>
      <c r="FM41" s="156"/>
      <c r="FN41" s="156"/>
      <c r="FO41" s="201"/>
      <c r="FP41" s="143">
        <f t="shared" si="364"/>
        <v>128927</v>
      </c>
      <c r="FQ41" s="155">
        <f t="shared" si="426"/>
        <v>128927</v>
      </c>
      <c r="FR41" s="155">
        <f t="shared" si="366"/>
        <v>0</v>
      </c>
      <c r="FS41" s="155">
        <f t="shared" si="367"/>
        <v>0</v>
      </c>
      <c r="FT41" s="155">
        <f t="shared" si="282"/>
        <v>0</v>
      </c>
      <c r="FU41" s="155">
        <f t="shared" si="283"/>
        <v>0</v>
      </c>
      <c r="FV41" s="143">
        <f>FW41+FX41+GA41</f>
        <v>0</v>
      </c>
      <c r="FW41" s="144"/>
      <c r="FX41" s="198">
        <f t="shared" si="369"/>
        <v>0</v>
      </c>
      <c r="FY41" s="144"/>
      <c r="FZ41" s="144"/>
      <c r="GA41" s="199"/>
      <c r="GB41" s="143">
        <f t="shared" si="370"/>
        <v>0</v>
      </c>
      <c r="GC41" s="144"/>
      <c r="GD41" s="198">
        <f t="shared" si="371"/>
        <v>0</v>
      </c>
      <c r="GE41" s="144"/>
      <c r="GF41" s="144"/>
      <c r="GG41" s="199"/>
      <c r="GH41" s="143">
        <f>GI41+GJ41+GM41</f>
        <v>128927</v>
      </c>
      <c r="GI41" s="155">
        <f t="shared" si="373"/>
        <v>128927</v>
      </c>
      <c r="GJ41" s="155">
        <f t="shared" si="374"/>
        <v>0</v>
      </c>
      <c r="GK41" s="155">
        <f t="shared" si="375"/>
        <v>0</v>
      </c>
      <c r="GL41" s="155">
        <f t="shared" si="375"/>
        <v>0</v>
      </c>
      <c r="GM41" s="155">
        <f t="shared" si="284"/>
        <v>0</v>
      </c>
      <c r="GN41" s="143">
        <f>GO41+GP41+GS41</f>
        <v>0</v>
      </c>
      <c r="GO41" s="144"/>
      <c r="GP41" s="198">
        <f t="shared" si="377"/>
        <v>0</v>
      </c>
      <c r="GQ41" s="144"/>
      <c r="GR41" s="144"/>
      <c r="GS41" s="199"/>
      <c r="GT41" s="143">
        <f t="shared" si="378"/>
        <v>0</v>
      </c>
      <c r="GU41" s="144"/>
      <c r="GV41" s="198">
        <f t="shared" si="379"/>
        <v>0</v>
      </c>
      <c r="GW41" s="144"/>
      <c r="GX41" s="144"/>
      <c r="GY41" s="199"/>
      <c r="GZ41" s="143">
        <f t="shared" si="380"/>
        <v>128927</v>
      </c>
      <c r="HA41" s="155">
        <f t="shared" si="381"/>
        <v>128927</v>
      </c>
      <c r="HB41" s="155">
        <f t="shared" si="382"/>
        <v>0</v>
      </c>
      <c r="HC41" s="155">
        <f t="shared" si="285"/>
        <v>0</v>
      </c>
      <c r="HD41" s="155">
        <f t="shared" si="285"/>
        <v>0</v>
      </c>
      <c r="HE41" s="155"/>
      <c r="HF41" s="187"/>
      <c r="HG41" s="187"/>
      <c r="HH41" s="187"/>
      <c r="HI41" s="187"/>
      <c r="HJ41" s="187"/>
      <c r="HK41" s="187"/>
      <c r="HL41" s="187"/>
      <c r="HM41" s="187"/>
      <c r="HN41" s="187"/>
      <c r="HO41" s="187"/>
      <c r="HP41" s="187"/>
      <c r="HQ41" s="187"/>
      <c r="HR41" s="187"/>
      <c r="HS41" s="187"/>
      <c r="HT41" s="187"/>
      <c r="HU41" s="187"/>
      <c r="HV41" s="187"/>
      <c r="HW41" s="187"/>
      <c r="HX41" s="187"/>
      <c r="HY41" s="187"/>
      <c r="HZ41" s="187"/>
      <c r="IA41" s="187"/>
      <c r="IB41" s="187"/>
      <c r="IC41" s="187"/>
      <c r="ID41" s="163">
        <f t="shared" si="383"/>
        <v>128927</v>
      </c>
      <c r="IE41" s="144">
        <f t="shared" si="384"/>
        <v>128927</v>
      </c>
      <c r="IF41" s="144">
        <f t="shared" si="385"/>
        <v>0</v>
      </c>
      <c r="IG41" s="144">
        <f t="shared" si="286"/>
        <v>0</v>
      </c>
      <c r="IH41" s="144">
        <f t="shared" si="286"/>
        <v>0</v>
      </c>
      <c r="II41" s="144">
        <f t="shared" si="287"/>
        <v>0</v>
      </c>
      <c r="IJ41" s="143">
        <f t="shared" si="386"/>
        <v>0</v>
      </c>
      <c r="IK41" s="144"/>
      <c r="IL41" s="198"/>
      <c r="IM41" s="144"/>
      <c r="IN41" s="144"/>
      <c r="IO41" s="199"/>
      <c r="IP41" s="143">
        <f t="shared" si="387"/>
        <v>0</v>
      </c>
      <c r="IQ41" s="144"/>
      <c r="IR41" s="198">
        <f t="shared" si="388"/>
        <v>0</v>
      </c>
      <c r="IS41" s="144"/>
      <c r="IT41" s="144"/>
      <c r="IU41" s="199"/>
      <c r="IV41" s="143">
        <f t="shared" si="447"/>
        <v>128927</v>
      </c>
      <c r="IW41" s="144">
        <f t="shared" si="289"/>
        <v>128927</v>
      </c>
      <c r="IX41" s="144">
        <f t="shared" si="290"/>
        <v>0</v>
      </c>
      <c r="IY41" s="144">
        <f t="shared" si="291"/>
        <v>0</v>
      </c>
      <c r="IZ41" s="144">
        <f t="shared" si="291"/>
        <v>0</v>
      </c>
      <c r="JA41" s="144">
        <f t="shared" si="291"/>
        <v>0</v>
      </c>
      <c r="JB41" s="254">
        <f>JC41+JD41+JG41</f>
        <v>0</v>
      </c>
      <c r="JC41" s="144"/>
      <c r="JD41" s="198"/>
      <c r="JE41" s="144"/>
      <c r="JF41" s="144"/>
      <c r="JG41" s="259"/>
      <c r="JH41" s="252">
        <f t="shared" si="390"/>
        <v>0</v>
      </c>
      <c r="JI41" s="144"/>
      <c r="JJ41" s="198">
        <f t="shared" si="391"/>
        <v>0</v>
      </c>
      <c r="JK41" s="144"/>
      <c r="JL41" s="144"/>
      <c r="JM41" s="199"/>
      <c r="JN41" s="143">
        <f t="shared" si="448"/>
        <v>128927</v>
      </c>
      <c r="JO41" s="144">
        <f t="shared" si="292"/>
        <v>128927</v>
      </c>
      <c r="JP41" s="144">
        <f t="shared" si="293"/>
        <v>0</v>
      </c>
      <c r="JQ41" s="144">
        <f t="shared" si="294"/>
        <v>0</v>
      </c>
      <c r="JR41" s="144">
        <f t="shared" si="294"/>
        <v>0</v>
      </c>
      <c r="JS41" s="144">
        <f t="shared" si="294"/>
        <v>0</v>
      </c>
      <c r="JT41" s="187"/>
      <c r="JU41" s="187"/>
      <c r="JV41" s="187"/>
      <c r="JW41" s="187"/>
      <c r="JX41" s="187"/>
      <c r="JY41" s="187"/>
      <c r="JZ41" s="143">
        <f t="shared" si="393"/>
        <v>128927</v>
      </c>
      <c r="KA41" s="144">
        <f t="shared" si="394"/>
        <v>128927</v>
      </c>
      <c r="KB41" s="144">
        <f t="shared" si="395"/>
        <v>0</v>
      </c>
      <c r="KC41" s="144">
        <f t="shared" si="396"/>
        <v>0</v>
      </c>
      <c r="KD41" s="144">
        <f t="shared" si="295"/>
        <v>0</v>
      </c>
      <c r="KE41" s="144">
        <f t="shared" si="295"/>
        <v>0</v>
      </c>
      <c r="KF41" s="254">
        <f>KG41+KH41+KK41</f>
        <v>0</v>
      </c>
      <c r="KG41" s="144"/>
      <c r="KH41" s="198"/>
      <c r="KI41" s="144"/>
      <c r="KJ41" s="144"/>
      <c r="KK41" s="259"/>
      <c r="KL41" s="288">
        <f t="shared" si="398"/>
        <v>0</v>
      </c>
      <c r="KM41" s="144"/>
      <c r="KN41" s="198">
        <f t="shared" si="399"/>
        <v>0</v>
      </c>
      <c r="KO41" s="144"/>
      <c r="KP41" s="144"/>
      <c r="KQ41" s="198"/>
      <c r="KR41" s="367">
        <f t="shared" si="400"/>
        <v>128927</v>
      </c>
      <c r="KS41" s="284">
        <f>KA41+KG41+KM41</f>
        <v>128927</v>
      </c>
      <c r="KT41" s="284">
        <f t="shared" si="120"/>
        <v>0</v>
      </c>
      <c r="KU41" s="284">
        <f t="shared" si="121"/>
        <v>0</v>
      </c>
      <c r="KV41" s="284">
        <f t="shared" si="121"/>
        <v>0</v>
      </c>
      <c r="KW41" s="155">
        <f t="shared" si="121"/>
        <v>0</v>
      </c>
      <c r="KX41" s="254">
        <f>KY41+KZ41+LC41</f>
        <v>0</v>
      </c>
      <c r="KY41" s="144"/>
      <c r="KZ41" s="198"/>
      <c r="LA41" s="144"/>
      <c r="LB41" s="144"/>
      <c r="LC41" s="259"/>
      <c r="LD41" s="288">
        <f t="shared" si="402"/>
        <v>0</v>
      </c>
      <c r="LE41" s="144"/>
      <c r="LF41" s="198">
        <f t="shared" si="403"/>
        <v>0</v>
      </c>
      <c r="LG41" s="144"/>
      <c r="LH41" s="144"/>
      <c r="LI41" s="198"/>
      <c r="LJ41" s="372">
        <f t="shared" si="404"/>
        <v>128927</v>
      </c>
      <c r="LK41" s="284">
        <f t="shared" si="296"/>
        <v>128927</v>
      </c>
      <c r="LL41" s="284">
        <f t="shared" si="297"/>
        <v>0</v>
      </c>
      <c r="LM41" s="284">
        <f t="shared" si="298"/>
        <v>0</v>
      </c>
      <c r="LN41" s="284">
        <f t="shared" si="298"/>
        <v>0</v>
      </c>
      <c r="LO41" s="155">
        <f t="shared" si="298"/>
        <v>0</v>
      </c>
      <c r="LP41" s="187"/>
      <c r="LQ41" s="187"/>
      <c r="LR41" s="187"/>
      <c r="LS41" s="187"/>
      <c r="LT41" s="187"/>
      <c r="LU41" s="187"/>
      <c r="LV41" s="285">
        <f t="shared" si="299"/>
        <v>128927</v>
      </c>
      <c r="LW41" s="285">
        <f t="shared" si="300"/>
        <v>128927</v>
      </c>
      <c r="LX41" s="285">
        <f t="shared" si="301"/>
        <v>0</v>
      </c>
      <c r="LY41" s="285">
        <f t="shared" si="302"/>
        <v>0</v>
      </c>
      <c r="LZ41" s="285">
        <f t="shared" si="302"/>
        <v>0</v>
      </c>
      <c r="MA41" s="285">
        <f t="shared" si="302"/>
        <v>0</v>
      </c>
      <c r="MB41" s="254">
        <f>MC41+MD41+MG41</f>
        <v>0</v>
      </c>
      <c r="MC41" s="144"/>
      <c r="MD41" s="198"/>
      <c r="ME41" s="144"/>
      <c r="MF41" s="144"/>
      <c r="MG41" s="259"/>
      <c r="MH41" s="288">
        <f t="shared" si="406"/>
        <v>0</v>
      </c>
      <c r="MI41" s="144"/>
      <c r="MJ41" s="198">
        <f t="shared" si="407"/>
        <v>0</v>
      </c>
      <c r="MK41" s="144"/>
      <c r="ML41" s="144"/>
      <c r="MM41" s="198"/>
      <c r="MN41" s="155">
        <f t="shared" si="303"/>
        <v>128927</v>
      </c>
      <c r="MO41" s="284">
        <f t="shared" si="304"/>
        <v>128927</v>
      </c>
      <c r="MP41" s="284">
        <f t="shared" si="305"/>
        <v>0</v>
      </c>
      <c r="MQ41" s="284">
        <f t="shared" si="306"/>
        <v>0</v>
      </c>
      <c r="MR41" s="284">
        <f t="shared" si="306"/>
        <v>0</v>
      </c>
      <c r="MS41" s="284">
        <f t="shared" si="306"/>
        <v>0</v>
      </c>
      <c r="MT41" s="155">
        <f t="shared" si="308"/>
        <v>0</v>
      </c>
      <c r="MU41" s="738"/>
      <c r="MV41" s="284">
        <f t="shared" si="309"/>
        <v>0</v>
      </c>
      <c r="MW41" s="680"/>
      <c r="MX41" s="680"/>
      <c r="MY41" s="680"/>
      <c r="MZ41" s="155">
        <f t="shared" si="408"/>
        <v>128927</v>
      </c>
      <c r="NA41" s="284">
        <f>MO41+MU41</f>
        <v>128927</v>
      </c>
      <c r="NB41" s="284">
        <f t="shared" si="410"/>
        <v>0</v>
      </c>
      <c r="NC41" s="284">
        <f t="shared" si="411"/>
        <v>0</v>
      </c>
      <c r="ND41" s="284">
        <f t="shared" si="412"/>
        <v>0</v>
      </c>
      <c r="NE41" s="284">
        <f t="shared" si="413"/>
        <v>0</v>
      </c>
      <c r="NF41" s="254">
        <f>NG41+NH41+NK41</f>
        <v>0</v>
      </c>
      <c r="NG41" s="144"/>
      <c r="NH41" s="198"/>
      <c r="NI41" s="144"/>
      <c r="NJ41" s="144"/>
      <c r="NK41" s="259"/>
      <c r="NL41" s="288">
        <f t="shared" si="415"/>
        <v>0</v>
      </c>
      <c r="NM41" s="144"/>
      <c r="NN41" s="198">
        <f t="shared" si="416"/>
        <v>0</v>
      </c>
      <c r="NO41" s="144"/>
      <c r="NP41" s="144"/>
      <c r="NQ41" s="198"/>
      <c r="NR41" s="285">
        <f t="shared" si="450"/>
        <v>128927</v>
      </c>
      <c r="NS41" s="285">
        <f t="shared" si="451"/>
        <v>128927</v>
      </c>
      <c r="NT41" s="285">
        <f t="shared" si="452"/>
        <v>0</v>
      </c>
      <c r="NU41" s="285">
        <f t="shared" si="453"/>
        <v>0</v>
      </c>
      <c r="NV41" s="285">
        <f t="shared" si="454"/>
        <v>0</v>
      </c>
      <c r="NW41" s="285">
        <f t="shared" si="455"/>
        <v>0</v>
      </c>
    </row>
    <row r="42" spans="1:387" s="694" customFormat="1" ht="15" customHeight="1" x14ac:dyDescent="0.2">
      <c r="A42" s="685"/>
      <c r="B42" s="685"/>
      <c r="C42" s="686" t="s">
        <v>349</v>
      </c>
      <c r="D42" s="725"/>
      <c r="E42" s="687"/>
      <c r="F42" s="688"/>
      <c r="G42" s="687"/>
      <c r="H42" s="687"/>
      <c r="I42" s="688"/>
      <c r="J42" s="689"/>
      <c r="K42" s="687"/>
      <c r="L42" s="688"/>
      <c r="M42" s="687"/>
      <c r="N42" s="687"/>
      <c r="O42" s="688"/>
      <c r="P42" s="689"/>
      <c r="Q42" s="689"/>
      <c r="R42" s="689"/>
      <c r="S42" s="689"/>
      <c r="T42" s="689"/>
      <c r="U42" s="689"/>
      <c r="V42" s="689"/>
      <c r="W42" s="688"/>
      <c r="X42" s="688"/>
      <c r="Y42" s="688"/>
      <c r="Z42" s="688"/>
      <c r="AA42" s="688"/>
      <c r="AB42" s="689">
        <f>AC42+AD42</f>
        <v>16941</v>
      </c>
      <c r="AC42" s="688">
        <v>16787</v>
      </c>
      <c r="AD42" s="688">
        <f>AE42+AF42</f>
        <v>154</v>
      </c>
      <c r="AE42" s="688">
        <v>100</v>
      </c>
      <c r="AF42" s="688">
        <v>54</v>
      </c>
      <c r="AG42" s="688"/>
      <c r="AH42" s="689"/>
      <c r="AI42" s="688"/>
      <c r="AJ42" s="688"/>
      <c r="AK42" s="688"/>
      <c r="AL42" s="688"/>
      <c r="AM42" s="688"/>
      <c r="AN42" s="689">
        <f>AO42+AP42+AS42</f>
        <v>1989.5</v>
      </c>
      <c r="AO42" s="688">
        <v>1835</v>
      </c>
      <c r="AP42" s="688">
        <v>154.5</v>
      </c>
      <c r="AQ42" s="688">
        <v>100.5</v>
      </c>
      <c r="AR42" s="688">
        <v>54.5</v>
      </c>
      <c r="AS42" s="688"/>
      <c r="AT42" s="689"/>
      <c r="AU42" s="688"/>
      <c r="AV42" s="688"/>
      <c r="AW42" s="688"/>
      <c r="AX42" s="688"/>
      <c r="AY42" s="688"/>
      <c r="AZ42" s="689">
        <f t="shared" si="323"/>
        <v>2140.8090800531177</v>
      </c>
      <c r="BA42" s="690">
        <v>1999.3772500492601</v>
      </c>
      <c r="BB42" s="688">
        <v>141.43183000385761</v>
      </c>
      <c r="BC42" s="688"/>
      <c r="BD42" s="688">
        <v>41.335880000144243</v>
      </c>
      <c r="BE42" s="688"/>
      <c r="BF42" s="689"/>
      <c r="BG42" s="688"/>
      <c r="BH42" s="688"/>
      <c r="BI42" s="688"/>
      <c r="BJ42" s="688"/>
      <c r="BK42" s="688"/>
      <c r="BL42" s="689">
        <f t="shared" si="441"/>
        <v>0</v>
      </c>
      <c r="BM42" s="690"/>
      <c r="BN42" s="688"/>
      <c r="BO42" s="688"/>
      <c r="BP42" s="688"/>
      <c r="BQ42" s="688"/>
      <c r="BR42" s="689"/>
      <c r="BS42" s="688"/>
      <c r="BT42" s="688"/>
      <c r="BU42" s="688"/>
      <c r="BV42" s="688"/>
      <c r="BW42" s="688"/>
      <c r="BX42" s="689">
        <f t="shared" si="442"/>
        <v>58470.69</v>
      </c>
      <c r="BY42" s="688">
        <v>34317.440000000002</v>
      </c>
      <c r="BZ42" s="688">
        <f>CA42+CB42</f>
        <v>24153.25</v>
      </c>
      <c r="CA42" s="688">
        <v>1007.45</v>
      </c>
      <c r="CB42" s="688">
        <v>23145.8</v>
      </c>
      <c r="CC42" s="688">
        <f t="shared" ref="CC42" si="456">BE42</f>
        <v>0</v>
      </c>
      <c r="CD42" s="689"/>
      <c r="CE42" s="688">
        <f>-CE16</f>
        <v>-7668.415</v>
      </c>
      <c r="CF42" s="688">
        <f t="shared" si="276"/>
        <v>0</v>
      </c>
      <c r="CG42" s="688">
        <f t="shared" si="276"/>
        <v>0</v>
      </c>
      <c r="CH42" s="688">
        <f t="shared" si="276"/>
        <v>0</v>
      </c>
      <c r="CI42" s="688">
        <f t="shared" si="276"/>
        <v>0</v>
      </c>
      <c r="CJ42" s="689">
        <f t="shared" si="332"/>
        <v>50802.025000000001</v>
      </c>
      <c r="CK42" s="688">
        <f>BY42+CE42</f>
        <v>26649.025000000001</v>
      </c>
      <c r="CL42" s="688">
        <f>CM42+CN42</f>
        <v>24153</v>
      </c>
      <c r="CM42" s="688">
        <v>1008</v>
      </c>
      <c r="CN42" s="688">
        <v>23145</v>
      </c>
      <c r="CO42" s="688"/>
      <c r="CP42" s="691">
        <f>CQ42+CR42</f>
        <v>6049.0926099999997</v>
      </c>
      <c r="CQ42" s="691">
        <v>3784.6462900000001</v>
      </c>
      <c r="CR42" s="691">
        <f>CS42+CT42</f>
        <v>2264.44632</v>
      </c>
      <c r="CS42" s="691">
        <v>1188.3763200000001</v>
      </c>
      <c r="CT42" s="691">
        <v>1076.07</v>
      </c>
      <c r="CU42" s="691"/>
      <c r="CV42" s="689">
        <f t="shared" si="425"/>
        <v>56851.117610000001</v>
      </c>
      <c r="CW42" s="692">
        <f t="shared" si="337"/>
        <v>30433.671290000002</v>
      </c>
      <c r="CX42" s="692">
        <f t="shared" si="338"/>
        <v>26417.446319999999</v>
      </c>
      <c r="CY42" s="692">
        <f t="shared" ref="CY42:DA42" si="457">CM42+CS42</f>
        <v>2196.3763200000003</v>
      </c>
      <c r="CZ42" s="692">
        <f t="shared" si="457"/>
        <v>24221.07</v>
      </c>
      <c r="DA42" s="692">
        <f t="shared" si="457"/>
        <v>0</v>
      </c>
      <c r="DB42" s="689"/>
      <c r="DC42" s="688">
        <f>-DC19</f>
        <v>-10078.415000000001</v>
      </c>
      <c r="DD42" s="688"/>
      <c r="DE42" s="688"/>
      <c r="DF42" s="688"/>
      <c r="DG42" s="688"/>
      <c r="DH42" s="689">
        <f t="shared" si="439"/>
        <v>46772.70261</v>
      </c>
      <c r="DI42" s="692">
        <f>DC42+CW42</f>
        <v>20355.256290000001</v>
      </c>
      <c r="DJ42" s="688">
        <f t="shared" si="342"/>
        <v>26417.446319999999</v>
      </c>
      <c r="DK42" s="692">
        <f t="shared" si="343"/>
        <v>2196.3763200000003</v>
      </c>
      <c r="DL42" s="692">
        <f t="shared" si="343"/>
        <v>24221.07</v>
      </c>
      <c r="DM42" s="692">
        <f t="shared" si="343"/>
        <v>0</v>
      </c>
      <c r="DN42" s="689"/>
      <c r="DO42" s="688"/>
      <c r="DP42" s="688"/>
      <c r="DQ42" s="688"/>
      <c r="DR42" s="688"/>
      <c r="DS42" s="693"/>
      <c r="DT42" s="689">
        <f t="shared" si="345"/>
        <v>46772.70261</v>
      </c>
      <c r="DU42" s="692">
        <f>DI42+DO42</f>
        <v>20355.256290000001</v>
      </c>
      <c r="DV42" s="692">
        <f t="shared" si="347"/>
        <v>26417.446319999999</v>
      </c>
      <c r="DW42" s="692">
        <f t="shared" si="348"/>
        <v>2196.3763200000003</v>
      </c>
      <c r="DX42" s="692">
        <f t="shared" si="348"/>
        <v>24221.07</v>
      </c>
      <c r="DY42" s="692">
        <f t="shared" si="280"/>
        <v>0</v>
      </c>
      <c r="DZ42" s="689">
        <f t="shared" si="446"/>
        <v>-20355.256290000001</v>
      </c>
      <c r="EA42" s="688">
        <f>-DU42</f>
        <v>-20355.256290000001</v>
      </c>
      <c r="EC42" s="688">
        <v>-190</v>
      </c>
      <c r="ED42" s="688"/>
      <c r="EE42" s="693"/>
      <c r="EF42" s="689">
        <f t="shared" si="350"/>
        <v>26227.446319999999</v>
      </c>
      <c r="EG42" s="692">
        <f>DU42+EA42</f>
        <v>0</v>
      </c>
      <c r="EH42" s="692">
        <f>EI42+EJ42</f>
        <v>26227.446319999999</v>
      </c>
      <c r="EI42" s="692">
        <f>DW42+EC42</f>
        <v>2006.3763200000003</v>
      </c>
      <c r="EJ42" s="692">
        <f>DX42+ED42</f>
        <v>24221.07</v>
      </c>
      <c r="EK42" s="693"/>
      <c r="EL42" s="689">
        <f>EM42+EN42+EQ42</f>
        <v>1343.8984500486399</v>
      </c>
      <c r="EM42" s="692">
        <v>1343.8984500486399</v>
      </c>
      <c r="EN42" s="688"/>
      <c r="EO42" s="692"/>
      <c r="EP42" s="692"/>
      <c r="EQ42" s="693"/>
      <c r="ER42" s="689">
        <f>ES42+ET42+EW42</f>
        <v>0</v>
      </c>
      <c r="ES42" s="692"/>
      <c r="ET42" s="688"/>
      <c r="EU42" s="692">
        <v>-2005.4804600002201</v>
      </c>
      <c r="EV42" s="692">
        <v>-19735</v>
      </c>
      <c r="EW42" s="693"/>
      <c r="EX42" s="689">
        <f t="shared" si="356"/>
        <v>5829.9684500486401</v>
      </c>
      <c r="EY42" s="695">
        <f>EG42+EM42+ES42</f>
        <v>1343.8984500486399</v>
      </c>
      <c r="EZ42" s="688">
        <f>FA42+FB42</f>
        <v>4486.07</v>
      </c>
      <c r="FA42" s="695"/>
      <c r="FB42" s="695">
        <f>EJ42+EP42+EV42</f>
        <v>4486.07</v>
      </c>
      <c r="FC42" s="695">
        <f t="shared" si="281"/>
        <v>0</v>
      </c>
      <c r="FD42" s="689">
        <f>FE42+FF42+FI42</f>
        <v>0</v>
      </c>
      <c r="FE42" s="692"/>
      <c r="FF42" s="688"/>
      <c r="FG42" s="692"/>
      <c r="FH42" s="692"/>
      <c r="FI42" s="693"/>
      <c r="FJ42" s="689">
        <f>FK42+FL42+FO42</f>
        <v>0</v>
      </c>
      <c r="FK42" s="696"/>
      <c r="FL42" s="697"/>
      <c r="FM42" s="696">
        <v>14184</v>
      </c>
      <c r="FN42" s="696"/>
      <c r="FO42" s="698"/>
      <c r="FP42" s="689">
        <f t="shared" si="364"/>
        <v>20013.96845004864</v>
      </c>
      <c r="FQ42" s="695">
        <f t="shared" si="426"/>
        <v>1343.8984500486399</v>
      </c>
      <c r="FR42" s="695">
        <f t="shared" si="366"/>
        <v>18670.07</v>
      </c>
      <c r="FS42" s="695">
        <f t="shared" si="367"/>
        <v>14184</v>
      </c>
      <c r="FT42" s="695">
        <f>FB42+FH42+FN42</f>
        <v>4486.07</v>
      </c>
      <c r="FU42" s="695">
        <f t="shared" si="283"/>
        <v>0</v>
      </c>
      <c r="FV42" s="689">
        <f>FW42+FX42+GA42</f>
        <v>0</v>
      </c>
      <c r="FW42" s="692"/>
      <c r="FX42" s="688"/>
      <c r="FY42" s="692"/>
      <c r="FZ42" s="692"/>
      <c r="GA42" s="693"/>
      <c r="GB42" s="689">
        <f t="shared" si="370"/>
        <v>-15528.1</v>
      </c>
      <c r="GC42" s="692">
        <v>-1344</v>
      </c>
      <c r="GD42" s="688">
        <f t="shared" si="371"/>
        <v>-14184.1</v>
      </c>
      <c r="GE42" s="692">
        <v>-14184.1</v>
      </c>
      <c r="GF42" s="692"/>
      <c r="GG42" s="693"/>
      <c r="GH42" s="689">
        <f>GI42+GJ42+GM42</f>
        <v>4485.8684500486397</v>
      </c>
      <c r="GI42" s="695">
        <f t="shared" si="373"/>
        <v>-0.10154995136008438</v>
      </c>
      <c r="GJ42" s="695">
        <f t="shared" si="374"/>
        <v>4485.9699999999993</v>
      </c>
      <c r="GK42" s="695">
        <f t="shared" si="375"/>
        <v>-0.1000000000003638</v>
      </c>
      <c r="GL42" s="695">
        <f t="shared" si="375"/>
        <v>4486.07</v>
      </c>
      <c r="GM42" s="695">
        <f t="shared" si="284"/>
        <v>0</v>
      </c>
      <c r="GN42" s="689">
        <f>GO42+GP42+GS42</f>
        <v>0</v>
      </c>
      <c r="GO42" s="692"/>
      <c r="GP42" s="688"/>
      <c r="GQ42" s="692"/>
      <c r="GR42" s="692"/>
      <c r="GS42" s="693"/>
      <c r="GT42" s="689">
        <f t="shared" si="378"/>
        <v>0</v>
      </c>
      <c r="GU42" s="692"/>
      <c r="GV42" s="688">
        <f t="shared" si="379"/>
        <v>0</v>
      </c>
      <c r="GW42" s="692"/>
      <c r="GX42" s="692"/>
      <c r="GY42" s="693"/>
      <c r="GZ42" s="689">
        <f t="shared" si="380"/>
        <v>4485.8684500486397</v>
      </c>
      <c r="HA42" s="695">
        <f t="shared" si="381"/>
        <v>-0.10154995136008438</v>
      </c>
      <c r="HB42" s="695">
        <f t="shared" si="382"/>
        <v>4485.9699999999993</v>
      </c>
      <c r="HC42" s="695">
        <f t="shared" ref="HC42:HD42" si="458">GK42+GQ42+GW42</f>
        <v>-0.1000000000003638</v>
      </c>
      <c r="HD42" s="695">
        <f t="shared" si="458"/>
        <v>4486.07</v>
      </c>
      <c r="HE42" s="695"/>
      <c r="HF42" s="691"/>
      <c r="HG42" s="691"/>
      <c r="HH42" s="691"/>
      <c r="HI42" s="691"/>
      <c r="HJ42" s="691"/>
      <c r="HK42" s="691"/>
      <c r="HL42" s="691"/>
      <c r="HM42" s="691"/>
      <c r="HN42" s="691"/>
      <c r="HO42" s="691"/>
      <c r="HP42" s="691"/>
      <c r="HQ42" s="691"/>
      <c r="HR42" s="691"/>
      <c r="HS42" s="691"/>
      <c r="HT42" s="691"/>
      <c r="HU42" s="691"/>
      <c r="HV42" s="691"/>
      <c r="HW42" s="691"/>
      <c r="HX42" s="691"/>
      <c r="HY42" s="691"/>
      <c r="HZ42" s="691"/>
      <c r="IA42" s="691"/>
      <c r="IB42" s="691"/>
      <c r="IC42" s="691"/>
      <c r="ID42" s="689">
        <f t="shared" si="383"/>
        <v>187395.68138394965</v>
      </c>
      <c r="IE42" s="692">
        <v>136614.81154245001</v>
      </c>
      <c r="IF42" s="692">
        <f t="shared" si="385"/>
        <v>50780.869841499632</v>
      </c>
      <c r="IG42" s="699">
        <v>17715.815697200131</v>
      </c>
      <c r="IH42" s="692">
        <v>33065.054144299502</v>
      </c>
      <c r="II42" s="692">
        <v>0</v>
      </c>
      <c r="IJ42" s="689">
        <f t="shared" si="386"/>
        <v>0</v>
      </c>
      <c r="IK42" s="692"/>
      <c r="IL42" s="688"/>
      <c r="IM42" s="692"/>
      <c r="IN42" s="692"/>
      <c r="IO42" s="693"/>
      <c r="IP42" s="689">
        <f t="shared" si="387"/>
        <v>0</v>
      </c>
      <c r="IQ42" s="692"/>
      <c r="IR42" s="688">
        <f>IS42+IT42+IU42</f>
        <v>0</v>
      </c>
      <c r="IS42" s="692"/>
      <c r="IT42" s="692"/>
      <c r="IU42" s="693"/>
      <c r="IV42" s="689">
        <f>IW42+IX42+JA42</f>
        <v>187395.68138394965</v>
      </c>
      <c r="IW42" s="692">
        <f>IE42+IK42+IQ42</f>
        <v>136614.81154245001</v>
      </c>
      <c r="IX42" s="692">
        <f t="shared" si="290"/>
        <v>50780.869841499632</v>
      </c>
      <c r="IY42" s="692">
        <f t="shared" ref="IY42:JA42" si="459">IG42+IM42+IS42</f>
        <v>17715.815697200131</v>
      </c>
      <c r="IZ42" s="692">
        <f t="shared" si="459"/>
        <v>33065.054144299502</v>
      </c>
      <c r="JA42" s="692">
        <f t="shared" si="459"/>
        <v>0</v>
      </c>
      <c r="JB42" s="700">
        <f>JC42+JD42+JG42</f>
        <v>0</v>
      </c>
      <c r="JC42" s="692"/>
      <c r="JD42" s="688"/>
      <c r="JE42" s="692"/>
      <c r="JF42" s="692"/>
      <c r="JG42" s="701"/>
      <c r="JH42" s="702">
        <f t="shared" si="390"/>
        <v>-187395.8698414996</v>
      </c>
      <c r="JI42" s="692">
        <v>-136615</v>
      </c>
      <c r="JJ42" s="688">
        <f>JK42+JL42</f>
        <v>-50780.869841499603</v>
      </c>
      <c r="JK42" s="692">
        <v>-17715.815697200102</v>
      </c>
      <c r="JL42" s="692">
        <v>-33065.054144299502</v>
      </c>
      <c r="JM42" s="693">
        <v>0</v>
      </c>
      <c r="JN42" s="689">
        <f>JO42+JP42+JS42</f>
        <v>4486.8115424500429</v>
      </c>
      <c r="JO42" s="692">
        <f t="shared" si="292"/>
        <v>-0.18845754998619668</v>
      </c>
      <c r="JP42" s="692">
        <f t="shared" si="293"/>
        <v>4487.0000000000291</v>
      </c>
      <c r="JQ42" s="692">
        <f t="shared" ref="JQ42" si="460">IY42+JE42+JK42</f>
        <v>2.9103830456733704E-11</v>
      </c>
      <c r="JR42" s="692">
        <v>4487</v>
      </c>
      <c r="JS42" s="692">
        <f t="shared" ref="JS42" si="461">JA42+JG42+JM42</f>
        <v>0</v>
      </c>
      <c r="JT42" s="691">
        <f>JU42+JV42</f>
        <v>5801.3490000000002</v>
      </c>
      <c r="JU42" s="691">
        <v>4842.576</v>
      </c>
      <c r="JV42" s="691">
        <v>958.77300000000002</v>
      </c>
      <c r="JW42" s="691">
        <v>716.81</v>
      </c>
      <c r="JX42" s="695">
        <v>241.96299999999999</v>
      </c>
      <c r="JY42" s="691"/>
      <c r="JZ42" s="689">
        <f t="shared" si="393"/>
        <v>10288.160542450041</v>
      </c>
      <c r="KA42" s="692">
        <f>JO42+JU42</f>
        <v>4842.3875424500138</v>
      </c>
      <c r="KB42" s="692">
        <f>KC42+KD42</f>
        <v>5445.7730000000283</v>
      </c>
      <c r="KC42" s="692">
        <f>JQ42+JW42</f>
        <v>716.81000000002905</v>
      </c>
      <c r="KD42" s="692">
        <f>JR42+JX42</f>
        <v>4728.9629999999997</v>
      </c>
      <c r="KE42" s="692">
        <f t="shared" ref="KE42" si="462">JS42+JY42</f>
        <v>0</v>
      </c>
      <c r="KF42" s="700">
        <f>KG42+KH42+KK42</f>
        <v>0</v>
      </c>
      <c r="KG42" s="692"/>
      <c r="KH42" s="688"/>
      <c r="KI42" s="692"/>
      <c r="KJ42" s="692"/>
      <c r="KK42" s="701"/>
      <c r="KL42" s="703">
        <f t="shared" si="398"/>
        <v>-3760.0698999999995</v>
      </c>
      <c r="KM42" s="692">
        <f>-4842.4</f>
        <v>-4842.3999999999996</v>
      </c>
      <c r="KN42" s="688">
        <f>KO42+KP42</f>
        <v>1082.3300999999999</v>
      </c>
      <c r="KO42" s="692">
        <v>573.19899999999996</v>
      </c>
      <c r="KP42" s="692">
        <v>509.1311</v>
      </c>
      <c r="KQ42" s="688">
        <v>0</v>
      </c>
      <c r="KR42" s="704">
        <f>KS42+KT42+KW42</f>
        <v>6528.0906424500427</v>
      </c>
      <c r="KS42" s="705">
        <f>KA42+KG42+KM42</f>
        <v>-1.2457549985811056E-2</v>
      </c>
      <c r="KT42" s="705">
        <f>KU42+KV42</f>
        <v>6528.1031000000285</v>
      </c>
      <c r="KU42" s="705">
        <f>KC42+KI42+KO42</f>
        <v>1290.0090000000291</v>
      </c>
      <c r="KV42" s="705">
        <f t="shared" si="121"/>
        <v>5238.0940999999993</v>
      </c>
      <c r="KW42" s="695">
        <f t="shared" si="121"/>
        <v>0</v>
      </c>
      <c r="KX42" s="700">
        <f>KY42+KZ42+LC42</f>
        <v>0</v>
      </c>
      <c r="KY42" s="692"/>
      <c r="KZ42" s="688"/>
      <c r="LA42" s="692"/>
      <c r="LB42" s="692"/>
      <c r="LC42" s="701"/>
      <c r="LD42" s="703">
        <f t="shared" si="402"/>
        <v>0</v>
      </c>
      <c r="LE42" s="692"/>
      <c r="LF42" s="688">
        <f>LG42+LH42</f>
        <v>0</v>
      </c>
      <c r="LG42" s="692"/>
      <c r="LH42" s="692"/>
      <c r="LI42" s="688">
        <v>0</v>
      </c>
      <c r="LJ42" s="706">
        <f t="shared" si="404"/>
        <v>6528.0906424500427</v>
      </c>
      <c r="LK42" s="705">
        <f>KS42+KY42+LE42</f>
        <v>-1.2457549985811056E-2</v>
      </c>
      <c r="LL42" s="705">
        <f t="shared" si="297"/>
        <v>6528.1031000000285</v>
      </c>
      <c r="LM42" s="705">
        <f>KU42+LA42+LG42</f>
        <v>1290.0090000000291</v>
      </c>
      <c r="LN42" s="705">
        <f>KV42+LB42+LH42</f>
        <v>5238.0940999999993</v>
      </c>
      <c r="LO42" s="695">
        <f t="shared" ref="LO42" si="463">KW42+LC42+LI42</f>
        <v>0</v>
      </c>
      <c r="LP42" s="691">
        <f>LQ42+LR42</f>
        <v>38220.205999999998</v>
      </c>
      <c r="LQ42" s="691">
        <v>34036.106</v>
      </c>
      <c r="LR42" s="691">
        <v>4184.1000000000004</v>
      </c>
      <c r="LS42" s="691">
        <v>3653.2139999999999</v>
      </c>
      <c r="LT42" s="695">
        <v>530.88599999999997</v>
      </c>
      <c r="LU42" s="691">
        <v>0</v>
      </c>
      <c r="LV42" s="707">
        <f>LW42+LX42</f>
        <v>44748.296642450041</v>
      </c>
      <c r="LW42" s="707">
        <f>LK42+LQ42</f>
        <v>34036.093542450013</v>
      </c>
      <c r="LX42" s="707">
        <f>LY42+LZ42</f>
        <v>10712.203100000028</v>
      </c>
      <c r="LY42" s="707">
        <f>LM42+LS42</f>
        <v>4943.2230000000291</v>
      </c>
      <c r="LZ42" s="707">
        <f>LN42+LT42</f>
        <v>5768.9800999999989</v>
      </c>
      <c r="MA42" s="707">
        <f t="shared" ref="MA42" si="464">LO42+LU42</f>
        <v>0</v>
      </c>
      <c r="MB42" s="700">
        <f>MC42+MD42+MG42</f>
        <v>0</v>
      </c>
      <c r="MC42" s="692"/>
      <c r="MD42" s="688"/>
      <c r="ME42" s="692"/>
      <c r="MF42" s="692"/>
      <c r="MG42" s="701"/>
      <c r="MH42" s="703">
        <f t="shared" si="406"/>
        <v>-35063.243600000002</v>
      </c>
      <c r="MI42" s="692">
        <v>-29422.675999999999</v>
      </c>
      <c r="MJ42" s="688">
        <f>MK42+ML42</f>
        <v>-5640.5676000000003</v>
      </c>
      <c r="MK42" s="692">
        <v>-4943.2</v>
      </c>
      <c r="ML42" s="692">
        <v>-697.36760000000004</v>
      </c>
      <c r="MM42" s="688">
        <v>0</v>
      </c>
      <c r="MN42" s="695">
        <f>MO42+MP42</f>
        <v>9685.053042450043</v>
      </c>
      <c r="MO42" s="705">
        <f>LW42+MC42+MI42</f>
        <v>4613.4175424500136</v>
      </c>
      <c r="MP42" s="705">
        <f>MQ42+MR42</f>
        <v>5071.6355000000285</v>
      </c>
      <c r="MQ42" s="705">
        <f>LY42+ME42+MK42</f>
        <v>2.3000000029242074E-2</v>
      </c>
      <c r="MR42" s="705">
        <f>LZ42+MF42+ML42</f>
        <v>5071.6124999999993</v>
      </c>
      <c r="MS42" s="705">
        <f t="shared" ref="MS42" si="465">MA42+MG42+MM42</f>
        <v>0</v>
      </c>
      <c r="MT42" s="739"/>
      <c r="MU42" s="739"/>
      <c r="MV42" s="739">
        <f>MW42+MX42</f>
        <v>0</v>
      </c>
      <c r="MW42" s="739"/>
      <c r="MX42" s="739"/>
      <c r="MY42" s="739"/>
      <c r="MZ42" s="740">
        <f t="shared" si="408"/>
        <v>9685.053042450043</v>
      </c>
      <c r="NA42" s="705">
        <f t="shared" ref="NA42:NA43" si="466">MO42+MU42</f>
        <v>4613.4175424500136</v>
      </c>
      <c r="NB42" s="705">
        <f t="shared" ref="NB42:NB43" si="467">NC42+ND42</f>
        <v>5071.6355000000285</v>
      </c>
      <c r="NC42" s="705">
        <f t="shared" ref="NC42:NC43" si="468">MQ42+MW42</f>
        <v>2.3000000029242074E-2</v>
      </c>
      <c r="ND42" s="705">
        <f t="shared" ref="ND42:ND43" si="469">MR42+MX42</f>
        <v>5071.6124999999993</v>
      </c>
      <c r="NE42" s="705">
        <f t="shared" ref="NE42:NE43" si="470">MS42+MY42</f>
        <v>0</v>
      </c>
      <c r="NF42" s="700">
        <f>NG42+NH42+NK42</f>
        <v>0</v>
      </c>
      <c r="NG42" s="741"/>
      <c r="NH42" s="688"/>
      <c r="NI42" s="741"/>
      <c r="NJ42" s="741"/>
      <c r="NK42" s="701"/>
      <c r="NL42" s="703">
        <f>NM42+NN42+NQ42</f>
        <v>0</v>
      </c>
      <c r="NM42" s="741"/>
      <c r="NN42" s="688">
        <f>NO42+NP42</f>
        <v>0</v>
      </c>
      <c r="NO42" s="741"/>
      <c r="NP42" s="741"/>
      <c r="NQ42" s="688">
        <v>0</v>
      </c>
      <c r="NR42" s="285">
        <f t="shared" si="450"/>
        <v>9685.053042450043</v>
      </c>
      <c r="NS42" s="285">
        <f t="shared" si="451"/>
        <v>4613.4175424500136</v>
      </c>
      <c r="NT42" s="285">
        <f t="shared" si="452"/>
        <v>5071.6355000000285</v>
      </c>
      <c r="NU42" s="285">
        <f t="shared" si="453"/>
        <v>2.3000000029242074E-2</v>
      </c>
      <c r="NV42" s="285">
        <f t="shared" si="454"/>
        <v>5071.6124999999993</v>
      </c>
      <c r="NW42" s="285">
        <f t="shared" si="455"/>
        <v>0</v>
      </c>
    </row>
    <row r="43" spans="1:387" s="694" customFormat="1" ht="15" customHeight="1" x14ac:dyDescent="0.2">
      <c r="A43" s="685"/>
      <c r="B43" s="685"/>
      <c r="C43" s="686" t="s">
        <v>605</v>
      </c>
      <c r="D43" s="725"/>
      <c r="E43" s="687"/>
      <c r="F43" s="688"/>
      <c r="G43" s="687"/>
      <c r="H43" s="687"/>
      <c r="I43" s="688"/>
      <c r="J43" s="689"/>
      <c r="K43" s="687"/>
      <c r="L43" s="688"/>
      <c r="M43" s="687"/>
      <c r="N43" s="687"/>
      <c r="O43" s="688"/>
      <c r="P43" s="689"/>
      <c r="Q43" s="689"/>
      <c r="R43" s="689"/>
      <c r="S43" s="689"/>
      <c r="T43" s="689"/>
      <c r="U43" s="689"/>
      <c r="V43" s="689"/>
      <c r="W43" s="688"/>
      <c r="X43" s="688"/>
      <c r="Y43" s="688"/>
      <c r="Z43" s="688"/>
      <c r="AA43" s="688"/>
      <c r="AB43" s="689"/>
      <c r="AC43" s="688"/>
      <c r="AD43" s="688"/>
      <c r="AE43" s="688"/>
      <c r="AF43" s="688"/>
      <c r="AG43" s="688"/>
      <c r="AH43" s="689"/>
      <c r="AI43" s="688"/>
      <c r="AJ43" s="688"/>
      <c r="AK43" s="688"/>
      <c r="AL43" s="688"/>
      <c r="AM43" s="688"/>
      <c r="AN43" s="689"/>
      <c r="AO43" s="688"/>
      <c r="AP43" s="688"/>
      <c r="AQ43" s="688"/>
      <c r="AR43" s="688"/>
      <c r="AS43" s="688"/>
      <c r="AT43" s="689"/>
      <c r="AU43" s="688"/>
      <c r="AV43" s="688"/>
      <c r="AW43" s="688"/>
      <c r="AX43" s="688"/>
      <c r="AY43" s="688"/>
      <c r="AZ43" s="689"/>
      <c r="BA43" s="690"/>
      <c r="BB43" s="688"/>
      <c r="BC43" s="688"/>
      <c r="BD43" s="688"/>
      <c r="BE43" s="688"/>
      <c r="BF43" s="689"/>
      <c r="BG43" s="688"/>
      <c r="BH43" s="688"/>
      <c r="BI43" s="688"/>
      <c r="BJ43" s="688"/>
      <c r="BK43" s="688"/>
      <c r="BL43" s="689"/>
      <c r="BM43" s="690"/>
      <c r="BN43" s="688"/>
      <c r="BO43" s="688"/>
      <c r="BP43" s="688"/>
      <c r="BQ43" s="688"/>
      <c r="BR43" s="689"/>
      <c r="BS43" s="688"/>
      <c r="BT43" s="688"/>
      <c r="BU43" s="688"/>
      <c r="BV43" s="688"/>
      <c r="BW43" s="688"/>
      <c r="BX43" s="689"/>
      <c r="BY43" s="688"/>
      <c r="BZ43" s="688"/>
      <c r="CA43" s="688"/>
      <c r="CB43" s="688"/>
      <c r="CC43" s="688"/>
      <c r="CD43" s="689"/>
      <c r="CE43" s="688"/>
      <c r="CF43" s="688"/>
      <c r="CG43" s="688"/>
      <c r="CH43" s="688"/>
      <c r="CI43" s="688"/>
      <c r="CJ43" s="689"/>
      <c r="CK43" s="688"/>
      <c r="CL43" s="688"/>
      <c r="CM43" s="688"/>
      <c r="CN43" s="688"/>
      <c r="CO43" s="688"/>
      <c r="CP43" s="691"/>
      <c r="CQ43" s="691"/>
      <c r="CR43" s="691"/>
      <c r="CS43" s="691"/>
      <c r="CT43" s="691"/>
      <c r="CU43" s="691"/>
      <c r="CV43" s="689"/>
      <c r="CW43" s="692"/>
      <c r="CX43" s="692"/>
      <c r="CY43" s="692"/>
      <c r="CZ43" s="692"/>
      <c r="DA43" s="692"/>
      <c r="DB43" s="689"/>
      <c r="DC43" s="688"/>
      <c r="DD43" s="688"/>
      <c r="DE43" s="688"/>
      <c r="DF43" s="688"/>
      <c r="DG43" s="688"/>
      <c r="DH43" s="689"/>
      <c r="DI43" s="692"/>
      <c r="DJ43" s="688"/>
      <c r="DK43" s="692"/>
      <c r="DL43" s="692"/>
      <c r="DM43" s="692"/>
      <c r="DN43" s="689"/>
      <c r="DO43" s="688"/>
      <c r="DP43" s="688"/>
      <c r="DQ43" s="688"/>
      <c r="DR43" s="688"/>
      <c r="DS43" s="693"/>
      <c r="DT43" s="689"/>
      <c r="DU43" s="692"/>
      <c r="DV43" s="692"/>
      <c r="DW43" s="692"/>
      <c r="DX43" s="692"/>
      <c r="DY43" s="692"/>
      <c r="DZ43" s="689"/>
      <c r="EA43" s="688"/>
      <c r="EC43" s="688"/>
      <c r="ED43" s="688"/>
      <c r="EE43" s="693"/>
      <c r="EF43" s="689"/>
      <c r="EG43" s="692"/>
      <c r="EH43" s="692"/>
      <c r="EI43" s="692"/>
      <c r="EJ43" s="692"/>
      <c r="EK43" s="693"/>
      <c r="EL43" s="689"/>
      <c r="EM43" s="692"/>
      <c r="EN43" s="688"/>
      <c r="EO43" s="692"/>
      <c r="EP43" s="692"/>
      <c r="EQ43" s="693"/>
      <c r="ER43" s="689"/>
      <c r="ES43" s="692"/>
      <c r="ET43" s="688"/>
      <c r="EU43" s="692"/>
      <c r="EV43" s="692"/>
      <c r="EW43" s="693"/>
      <c r="EX43" s="689"/>
      <c r="EY43" s="695"/>
      <c r="EZ43" s="688"/>
      <c r="FA43" s="695"/>
      <c r="FB43" s="695"/>
      <c r="FC43" s="695"/>
      <c r="FD43" s="689"/>
      <c r="FE43" s="692"/>
      <c r="FF43" s="688"/>
      <c r="FG43" s="692"/>
      <c r="FH43" s="692"/>
      <c r="FI43" s="693"/>
      <c r="FJ43" s="689"/>
      <c r="FK43" s="696"/>
      <c r="FL43" s="697"/>
      <c r="FM43" s="696"/>
      <c r="FN43" s="696"/>
      <c r="FO43" s="698"/>
      <c r="FP43" s="689"/>
      <c r="FQ43" s="695"/>
      <c r="FR43" s="695"/>
      <c r="FS43" s="695"/>
      <c r="FT43" s="695"/>
      <c r="FU43" s="695"/>
      <c r="FV43" s="689"/>
      <c r="FW43" s="692"/>
      <c r="FX43" s="688"/>
      <c r="FY43" s="692"/>
      <c r="FZ43" s="692"/>
      <c r="GA43" s="693"/>
      <c r="GB43" s="689"/>
      <c r="GC43" s="692"/>
      <c r="GD43" s="688"/>
      <c r="GE43" s="692"/>
      <c r="GF43" s="692"/>
      <c r="GG43" s="693"/>
      <c r="GH43" s="689"/>
      <c r="GI43" s="695"/>
      <c r="GJ43" s="695"/>
      <c r="GK43" s="695"/>
      <c r="GL43" s="695"/>
      <c r="GM43" s="695"/>
      <c r="GN43" s="689"/>
      <c r="GO43" s="692"/>
      <c r="GP43" s="688"/>
      <c r="GQ43" s="692"/>
      <c r="GR43" s="692"/>
      <c r="GS43" s="693"/>
      <c r="GT43" s="689"/>
      <c r="GU43" s="692"/>
      <c r="GV43" s="688"/>
      <c r="GW43" s="692"/>
      <c r="GX43" s="692"/>
      <c r="GY43" s="693"/>
      <c r="GZ43" s="689"/>
      <c r="HA43" s="695"/>
      <c r="HB43" s="695"/>
      <c r="HC43" s="695"/>
      <c r="HD43" s="695"/>
      <c r="HE43" s="695"/>
      <c r="HF43" s="691"/>
      <c r="HG43" s="691"/>
      <c r="HH43" s="691"/>
      <c r="HI43" s="691"/>
      <c r="HJ43" s="691"/>
      <c r="HK43" s="691"/>
      <c r="HL43" s="691"/>
      <c r="HM43" s="691"/>
      <c r="HN43" s="691"/>
      <c r="HO43" s="691"/>
      <c r="HP43" s="691"/>
      <c r="HQ43" s="691"/>
      <c r="HR43" s="691"/>
      <c r="HS43" s="691"/>
      <c r="HT43" s="691"/>
      <c r="HU43" s="691"/>
      <c r="HV43" s="691"/>
      <c r="HW43" s="691"/>
      <c r="HX43" s="691"/>
      <c r="HY43" s="691"/>
      <c r="HZ43" s="691"/>
      <c r="IA43" s="691"/>
      <c r="IB43" s="691"/>
      <c r="IC43" s="691"/>
      <c r="ID43" s="689"/>
      <c r="IE43" s="692"/>
      <c r="IF43" s="692"/>
      <c r="IG43" s="699"/>
      <c r="IH43" s="692"/>
      <c r="II43" s="692"/>
      <c r="IJ43" s="689"/>
      <c r="IK43" s="692"/>
      <c r="IL43" s="688"/>
      <c r="IM43" s="692"/>
      <c r="IN43" s="692"/>
      <c r="IO43" s="693"/>
      <c r="IP43" s="689"/>
      <c r="IQ43" s="692"/>
      <c r="IR43" s="688"/>
      <c r="IS43" s="692"/>
      <c r="IT43" s="692"/>
      <c r="IU43" s="693"/>
      <c r="IV43" s="689"/>
      <c r="IW43" s="692"/>
      <c r="IX43" s="692"/>
      <c r="IY43" s="692"/>
      <c r="IZ43" s="692"/>
      <c r="JA43" s="692"/>
      <c r="JB43" s="700"/>
      <c r="JC43" s="692"/>
      <c r="JD43" s="688"/>
      <c r="JE43" s="692"/>
      <c r="JF43" s="692"/>
      <c r="JG43" s="701"/>
      <c r="JH43" s="702"/>
      <c r="JI43" s="692"/>
      <c r="JJ43" s="688"/>
      <c r="JK43" s="692"/>
      <c r="JL43" s="692"/>
      <c r="JM43" s="693"/>
      <c r="JN43" s="689"/>
      <c r="JO43" s="692"/>
      <c r="JP43" s="692"/>
      <c r="JQ43" s="692"/>
      <c r="JR43" s="692"/>
      <c r="JS43" s="692"/>
      <c r="JT43" s="691"/>
      <c r="JU43" s="691"/>
      <c r="JV43" s="691"/>
      <c r="JW43" s="691"/>
      <c r="JX43" s="695"/>
      <c r="JY43" s="691"/>
      <c r="JZ43" s="689"/>
      <c r="KA43" s="692"/>
      <c r="KB43" s="692"/>
      <c r="KC43" s="692"/>
      <c r="KD43" s="692"/>
      <c r="KE43" s="692"/>
      <c r="KF43" s="700"/>
      <c r="KG43" s="692"/>
      <c r="KH43" s="688"/>
      <c r="KI43" s="692"/>
      <c r="KJ43" s="692"/>
      <c r="KK43" s="701"/>
      <c r="KL43" s="703"/>
      <c r="KM43" s="692"/>
      <c r="KN43" s="688"/>
      <c r="KO43" s="692"/>
      <c r="KP43" s="692"/>
      <c r="KQ43" s="688"/>
      <c r="KR43" s="704"/>
      <c r="KS43" s="705"/>
      <c r="KT43" s="705"/>
      <c r="KU43" s="705"/>
      <c r="KV43" s="705"/>
      <c r="KW43" s="695"/>
      <c r="KX43" s="700"/>
      <c r="KY43" s="692"/>
      <c r="KZ43" s="688"/>
      <c r="LA43" s="692"/>
      <c r="LB43" s="692"/>
      <c r="LC43" s="701"/>
      <c r="LD43" s="703"/>
      <c r="LE43" s="692"/>
      <c r="LF43" s="688"/>
      <c r="LG43" s="692"/>
      <c r="LH43" s="692"/>
      <c r="LI43" s="688"/>
      <c r="LJ43" s="706"/>
      <c r="LK43" s="705"/>
      <c r="LL43" s="705"/>
      <c r="LM43" s="705"/>
      <c r="LN43" s="705"/>
      <c r="LO43" s="695"/>
      <c r="LP43" s="691"/>
      <c r="LQ43" s="691"/>
      <c r="LR43" s="691"/>
      <c r="LS43" s="691"/>
      <c r="LT43" s="695"/>
      <c r="LU43" s="691"/>
      <c r="LV43" s="707"/>
      <c r="LW43" s="707"/>
      <c r="LX43" s="707"/>
      <c r="LY43" s="707"/>
      <c r="LZ43" s="707"/>
      <c r="MA43" s="707"/>
      <c r="MB43" s="700"/>
      <c r="MC43" s="692"/>
      <c r="MD43" s="688"/>
      <c r="ME43" s="692"/>
      <c r="MF43" s="692"/>
      <c r="MG43" s="701"/>
      <c r="MH43" s="703">
        <f t="shared" si="406"/>
        <v>4685</v>
      </c>
      <c r="MI43" s="692">
        <v>4685</v>
      </c>
      <c r="MJ43" s="688"/>
      <c r="MK43" s="692"/>
      <c r="ML43" s="692"/>
      <c r="MM43" s="688"/>
      <c r="MN43" s="695"/>
      <c r="MO43" s="705"/>
      <c r="MP43" s="705"/>
      <c r="MQ43" s="705"/>
      <c r="MR43" s="705"/>
      <c r="MS43" s="705"/>
      <c r="MT43" s="705"/>
      <c r="MU43" s="705"/>
      <c r="MV43" s="705">
        <f t="shared" ref="MV43:MY43" si="471">SUM(MV26:MV42)</f>
        <v>0</v>
      </c>
      <c r="MW43" s="705">
        <f t="shared" si="471"/>
        <v>0</v>
      </c>
      <c r="MX43" s="705">
        <f t="shared" si="471"/>
        <v>0</v>
      </c>
      <c r="MY43" s="705">
        <f t="shared" si="471"/>
        <v>0</v>
      </c>
      <c r="MZ43" s="740">
        <f t="shared" si="408"/>
        <v>0</v>
      </c>
      <c r="NA43" s="705">
        <f t="shared" si="466"/>
        <v>0</v>
      </c>
      <c r="NB43" s="705">
        <f t="shared" si="467"/>
        <v>0</v>
      </c>
      <c r="NC43" s="705">
        <f t="shared" si="468"/>
        <v>0</v>
      </c>
      <c r="ND43" s="705">
        <f t="shared" si="469"/>
        <v>0</v>
      </c>
      <c r="NE43" s="705">
        <f t="shared" si="470"/>
        <v>0</v>
      </c>
      <c r="NF43" s="742">
        <f>SUM(NF26:NF42)</f>
        <v>0</v>
      </c>
      <c r="NG43" s="743"/>
      <c r="NH43" s="743"/>
      <c r="NI43" s="743"/>
      <c r="NJ43" s="743"/>
      <c r="NK43" s="744"/>
      <c r="NL43" s="745">
        <f>SUM(NL26:NL42)</f>
        <v>0</v>
      </c>
      <c r="NM43" s="725"/>
      <c r="NN43" s="725"/>
      <c r="NO43" s="725"/>
      <c r="NP43" s="725"/>
      <c r="NQ43" s="725"/>
      <c r="NR43" s="285">
        <f t="shared" si="450"/>
        <v>0</v>
      </c>
      <c r="NS43" s="285">
        <f t="shared" si="451"/>
        <v>0</v>
      </c>
      <c r="NT43" s="285">
        <f t="shared" si="452"/>
        <v>0</v>
      </c>
      <c r="NU43" s="285">
        <f t="shared" si="453"/>
        <v>0</v>
      </c>
      <c r="NV43" s="285">
        <f t="shared" si="454"/>
        <v>0</v>
      </c>
      <c r="NW43" s="285">
        <f t="shared" si="455"/>
        <v>0</v>
      </c>
    </row>
    <row r="44" spans="1:387" s="190" customFormat="1" ht="18.75" customHeight="1" x14ac:dyDescent="0.2">
      <c r="A44" s="188"/>
      <c r="B44" s="188"/>
      <c r="C44" s="188" t="s">
        <v>1</v>
      </c>
      <c r="D44" s="188">
        <f>SUM(D26:D43)</f>
        <v>10855544.038931668</v>
      </c>
      <c r="E44" s="188">
        <f t="shared" ref="E44:BP44" si="472">SUM(E26:E43)</f>
        <v>7888266.8300000001</v>
      </c>
      <c r="F44" s="188">
        <f t="shared" si="472"/>
        <v>2782449.2089316673</v>
      </c>
      <c r="G44" s="188">
        <f t="shared" si="472"/>
        <v>1373371.5020816668</v>
      </c>
      <c r="H44" s="188">
        <f t="shared" si="472"/>
        <v>1409077.70685</v>
      </c>
      <c r="I44" s="188">
        <f t="shared" si="472"/>
        <v>184828</v>
      </c>
      <c r="J44" s="188">
        <f t="shared" si="472"/>
        <v>-140351.639</v>
      </c>
      <c r="K44" s="188">
        <f t="shared" si="472"/>
        <v>0</v>
      </c>
      <c r="L44" s="188">
        <f t="shared" si="472"/>
        <v>-140351.639</v>
      </c>
      <c r="M44" s="188">
        <f t="shared" si="472"/>
        <v>-140351.639</v>
      </c>
      <c r="N44" s="188">
        <f t="shared" si="472"/>
        <v>0</v>
      </c>
      <c r="O44" s="188">
        <f t="shared" si="472"/>
        <v>0</v>
      </c>
      <c r="P44" s="188">
        <f t="shared" si="472"/>
        <v>10715192.399931667</v>
      </c>
      <c r="Q44" s="188">
        <f t="shared" si="472"/>
        <v>7888266.8300000001</v>
      </c>
      <c r="R44" s="188">
        <f t="shared" si="472"/>
        <v>2642097.5699316673</v>
      </c>
      <c r="S44" s="188">
        <f t="shared" si="472"/>
        <v>1233019.8630816669</v>
      </c>
      <c r="T44" s="188">
        <f t="shared" si="472"/>
        <v>1409077.70685</v>
      </c>
      <c r="U44" s="188">
        <f t="shared" si="472"/>
        <v>184828</v>
      </c>
      <c r="V44" s="188">
        <f t="shared" si="472"/>
        <v>0</v>
      </c>
      <c r="W44" s="188">
        <f t="shared" si="472"/>
        <v>0</v>
      </c>
      <c r="X44" s="188">
        <f t="shared" si="472"/>
        <v>0</v>
      </c>
      <c r="Y44" s="188">
        <f t="shared" si="472"/>
        <v>0</v>
      </c>
      <c r="Z44" s="188">
        <f t="shared" si="472"/>
        <v>0</v>
      </c>
      <c r="AA44" s="188">
        <f t="shared" si="472"/>
        <v>0</v>
      </c>
      <c r="AB44" s="188">
        <f t="shared" si="472"/>
        <v>10732133.399931667</v>
      </c>
      <c r="AC44" s="188">
        <f t="shared" si="472"/>
        <v>7905053.8300000001</v>
      </c>
      <c r="AD44" s="188">
        <f t="shared" si="472"/>
        <v>2642251.5699316673</v>
      </c>
      <c r="AE44" s="188">
        <f t="shared" si="472"/>
        <v>1233119.8630816669</v>
      </c>
      <c r="AF44" s="188">
        <f t="shared" si="472"/>
        <v>1409131.70685</v>
      </c>
      <c r="AG44" s="188">
        <f t="shared" si="472"/>
        <v>184828</v>
      </c>
      <c r="AH44" s="188">
        <f t="shared" si="472"/>
        <v>0</v>
      </c>
      <c r="AI44" s="188">
        <f t="shared" si="472"/>
        <v>0</v>
      </c>
      <c r="AJ44" s="188">
        <f t="shared" si="472"/>
        <v>0</v>
      </c>
      <c r="AK44" s="188">
        <f t="shared" si="472"/>
        <v>0</v>
      </c>
      <c r="AL44" s="188">
        <f t="shared" si="472"/>
        <v>0</v>
      </c>
      <c r="AM44" s="188">
        <f t="shared" si="472"/>
        <v>0</v>
      </c>
      <c r="AN44" s="188">
        <f t="shared" si="472"/>
        <v>10717181.899931667</v>
      </c>
      <c r="AO44" s="188">
        <f t="shared" si="472"/>
        <v>7890101.8300000001</v>
      </c>
      <c r="AP44" s="188">
        <f t="shared" si="472"/>
        <v>2642252.0699316673</v>
      </c>
      <c r="AQ44" s="188">
        <f t="shared" si="472"/>
        <v>1233120.3630816669</v>
      </c>
      <c r="AR44" s="188">
        <f t="shared" si="472"/>
        <v>1409132.20685</v>
      </c>
      <c r="AS44" s="188">
        <f t="shared" si="472"/>
        <v>184828</v>
      </c>
      <c r="AT44" s="188">
        <f t="shared" si="472"/>
        <v>-87679.634999999995</v>
      </c>
      <c r="AU44" s="188">
        <f t="shared" si="472"/>
        <v>0</v>
      </c>
      <c r="AV44" s="188">
        <f t="shared" si="472"/>
        <v>-87679.634999999995</v>
      </c>
      <c r="AW44" s="188">
        <f t="shared" si="472"/>
        <v>-87679.634999999995</v>
      </c>
      <c r="AX44" s="188">
        <f t="shared" si="472"/>
        <v>0</v>
      </c>
      <c r="AY44" s="188">
        <f t="shared" si="472"/>
        <v>0</v>
      </c>
      <c r="AZ44" s="188">
        <f t="shared" si="472"/>
        <v>10629653.574011721</v>
      </c>
      <c r="BA44" s="188">
        <f t="shared" si="472"/>
        <v>7890266.2072500493</v>
      </c>
      <c r="BB44" s="188">
        <f t="shared" si="472"/>
        <v>2554559.3667616709</v>
      </c>
      <c r="BC44" s="188">
        <f t="shared" si="472"/>
        <v>1145340.2280816669</v>
      </c>
      <c r="BD44" s="188">
        <f t="shared" si="472"/>
        <v>1409119.0427300001</v>
      </c>
      <c r="BE44" s="188">
        <f t="shared" si="472"/>
        <v>184828</v>
      </c>
      <c r="BF44" s="188">
        <f t="shared" si="472"/>
        <v>0</v>
      </c>
      <c r="BG44" s="188">
        <f t="shared" si="472"/>
        <v>0</v>
      </c>
      <c r="BH44" s="188">
        <f t="shared" si="472"/>
        <v>0</v>
      </c>
      <c r="BI44" s="188">
        <f t="shared" si="472"/>
        <v>0</v>
      </c>
      <c r="BJ44" s="188">
        <f t="shared" si="472"/>
        <v>0</v>
      </c>
      <c r="BK44" s="188">
        <f t="shared" si="472"/>
        <v>0</v>
      </c>
      <c r="BL44" s="188">
        <f t="shared" si="472"/>
        <v>0</v>
      </c>
      <c r="BM44" s="188">
        <f t="shared" si="472"/>
        <v>0</v>
      </c>
      <c r="BN44" s="188">
        <f t="shared" si="472"/>
        <v>0</v>
      </c>
      <c r="BO44" s="188">
        <f t="shared" si="472"/>
        <v>0</v>
      </c>
      <c r="BP44" s="188">
        <f t="shared" si="472"/>
        <v>0</v>
      </c>
      <c r="BQ44" s="188">
        <f t="shared" ref="BQ44:EB44" si="473">SUM(BQ26:BQ43)</f>
        <v>0</v>
      </c>
      <c r="BR44" s="188">
        <f t="shared" si="473"/>
        <v>0</v>
      </c>
      <c r="BS44" s="188">
        <f t="shared" si="473"/>
        <v>0</v>
      </c>
      <c r="BT44" s="188">
        <f t="shared" si="473"/>
        <v>0</v>
      </c>
      <c r="BU44" s="188">
        <f t="shared" si="473"/>
        <v>0</v>
      </c>
      <c r="BV44" s="188">
        <f t="shared" si="473"/>
        <v>0</v>
      </c>
      <c r="BW44" s="188">
        <f t="shared" si="473"/>
        <v>0</v>
      </c>
      <c r="BX44" s="188">
        <f t="shared" si="473"/>
        <v>10685983.454931667</v>
      </c>
      <c r="BY44" s="188">
        <f t="shared" si="473"/>
        <v>7922584.2700000005</v>
      </c>
      <c r="BZ44" s="188">
        <f t="shared" si="473"/>
        <v>2578571.1849316671</v>
      </c>
      <c r="CA44" s="188">
        <f t="shared" si="473"/>
        <v>1146347.6780816668</v>
      </c>
      <c r="CB44" s="188">
        <f t="shared" si="473"/>
        <v>1432223.50685</v>
      </c>
      <c r="CC44" s="188">
        <f t="shared" si="473"/>
        <v>184828</v>
      </c>
      <c r="CD44" s="188">
        <f t="shared" si="473"/>
        <v>0</v>
      </c>
      <c r="CE44" s="188">
        <f t="shared" si="473"/>
        <v>-7668.415</v>
      </c>
      <c r="CF44" s="188">
        <f t="shared" si="473"/>
        <v>0</v>
      </c>
      <c r="CG44" s="188">
        <f t="shared" si="473"/>
        <v>0</v>
      </c>
      <c r="CH44" s="188">
        <f t="shared" si="473"/>
        <v>0</v>
      </c>
      <c r="CI44" s="188">
        <f t="shared" si="473"/>
        <v>0</v>
      </c>
      <c r="CJ44" s="188">
        <f t="shared" si="473"/>
        <v>10678314.789931668</v>
      </c>
      <c r="CK44" s="188">
        <f t="shared" si="473"/>
        <v>7914915.8550000004</v>
      </c>
      <c r="CL44" s="188">
        <f t="shared" si="473"/>
        <v>2578570.9349316671</v>
      </c>
      <c r="CM44" s="188">
        <f t="shared" si="473"/>
        <v>1146348.2280816669</v>
      </c>
      <c r="CN44" s="188">
        <f t="shared" si="473"/>
        <v>1432222.70685</v>
      </c>
      <c r="CO44" s="188">
        <f t="shared" si="473"/>
        <v>184828</v>
      </c>
      <c r="CP44" s="188">
        <f t="shared" si="473"/>
        <v>6049.0926099999997</v>
      </c>
      <c r="CQ44" s="188">
        <f t="shared" si="473"/>
        <v>3784.6462900000001</v>
      </c>
      <c r="CR44" s="188">
        <f t="shared" si="473"/>
        <v>2264.44632</v>
      </c>
      <c r="CS44" s="188">
        <f t="shared" si="473"/>
        <v>1188.3763200000001</v>
      </c>
      <c r="CT44" s="188">
        <f t="shared" si="473"/>
        <v>1076.07</v>
      </c>
      <c r="CU44" s="188">
        <f t="shared" si="473"/>
        <v>0</v>
      </c>
      <c r="CV44" s="188">
        <f t="shared" si="473"/>
        <v>10684363.882541668</v>
      </c>
      <c r="CW44" s="188">
        <f t="shared" si="473"/>
        <v>7918700.50129</v>
      </c>
      <c r="CX44" s="188">
        <f t="shared" si="473"/>
        <v>2580835.3812516672</v>
      </c>
      <c r="CY44" s="188">
        <f t="shared" si="473"/>
        <v>1147536.6044016669</v>
      </c>
      <c r="CZ44" s="188">
        <f t="shared" si="473"/>
        <v>1433298.77685</v>
      </c>
      <c r="DA44" s="188">
        <f t="shared" si="473"/>
        <v>184828</v>
      </c>
      <c r="DB44" s="188">
        <f t="shared" si="473"/>
        <v>-34873</v>
      </c>
      <c r="DC44" s="188">
        <f t="shared" si="473"/>
        <v>-44951.415000000001</v>
      </c>
      <c r="DD44" s="188">
        <f t="shared" si="473"/>
        <v>0</v>
      </c>
      <c r="DE44" s="188">
        <f t="shared" si="473"/>
        <v>0</v>
      </c>
      <c r="DF44" s="188">
        <f t="shared" si="473"/>
        <v>0</v>
      </c>
      <c r="DG44" s="188">
        <f t="shared" si="473"/>
        <v>0</v>
      </c>
      <c r="DH44" s="188">
        <f t="shared" si="473"/>
        <v>10639412.467541667</v>
      </c>
      <c r="DI44" s="188">
        <f t="shared" si="473"/>
        <v>7873749.08629</v>
      </c>
      <c r="DJ44" s="188">
        <f t="shared" si="473"/>
        <v>2580835.3812516672</v>
      </c>
      <c r="DK44" s="188">
        <f t="shared" si="473"/>
        <v>1147536.6044016669</v>
      </c>
      <c r="DL44" s="188">
        <f t="shared" si="473"/>
        <v>1433298.77685</v>
      </c>
      <c r="DM44" s="188">
        <f t="shared" si="473"/>
        <v>184828</v>
      </c>
      <c r="DN44" s="188">
        <f t="shared" si="473"/>
        <v>426670</v>
      </c>
      <c r="DO44" s="188">
        <f t="shared" si="473"/>
        <v>426670</v>
      </c>
      <c r="DP44" s="188">
        <f t="shared" si="473"/>
        <v>0</v>
      </c>
      <c r="DQ44" s="188">
        <f t="shared" si="473"/>
        <v>0</v>
      </c>
      <c r="DR44" s="188">
        <f t="shared" si="473"/>
        <v>0</v>
      </c>
      <c r="DS44" s="188">
        <f t="shared" si="473"/>
        <v>0</v>
      </c>
      <c r="DT44" s="188">
        <f t="shared" si="473"/>
        <v>11066082.467541667</v>
      </c>
      <c r="DU44" s="188">
        <f t="shared" si="473"/>
        <v>8300419.08629</v>
      </c>
      <c r="DV44" s="188">
        <f t="shared" si="473"/>
        <v>2580835.3812516672</v>
      </c>
      <c r="DW44" s="188">
        <f t="shared" si="473"/>
        <v>1147536.6044016669</v>
      </c>
      <c r="DX44" s="188">
        <f t="shared" si="473"/>
        <v>1433298.77685</v>
      </c>
      <c r="DY44" s="188">
        <f t="shared" si="473"/>
        <v>184828</v>
      </c>
      <c r="DZ44" s="188">
        <f t="shared" si="473"/>
        <v>-87268.256290000005</v>
      </c>
      <c r="EA44" s="188">
        <f t="shared" si="473"/>
        <v>-87268.256290000005</v>
      </c>
      <c r="EB44" s="188">
        <f t="shared" si="473"/>
        <v>0</v>
      </c>
      <c r="EC44" s="188">
        <f t="shared" ref="EC44:GN44" si="474">SUM(EC26:EC43)</f>
        <v>-190</v>
      </c>
      <c r="ED44" s="188">
        <f t="shared" si="474"/>
        <v>0</v>
      </c>
      <c r="EE44" s="188">
        <f t="shared" si="474"/>
        <v>0</v>
      </c>
      <c r="EF44" s="188">
        <f t="shared" si="474"/>
        <v>10978624.211251667</v>
      </c>
      <c r="EG44" s="188">
        <f t="shared" si="474"/>
        <v>8213150.8300000001</v>
      </c>
      <c r="EH44" s="188">
        <f t="shared" si="474"/>
        <v>2580645.3812516672</v>
      </c>
      <c r="EI44" s="188">
        <f t="shared" si="474"/>
        <v>1147346.6044016669</v>
      </c>
      <c r="EJ44" s="188">
        <f t="shared" si="474"/>
        <v>1433298.77685</v>
      </c>
      <c r="EK44" s="188">
        <f t="shared" si="474"/>
        <v>184828</v>
      </c>
      <c r="EL44" s="188">
        <f t="shared" si="474"/>
        <v>1343.8984500486399</v>
      </c>
      <c r="EM44" s="188">
        <f t="shared" si="474"/>
        <v>1343.8984500486399</v>
      </c>
      <c r="EN44" s="188">
        <f t="shared" si="474"/>
        <v>0</v>
      </c>
      <c r="EO44" s="188">
        <f t="shared" si="474"/>
        <v>0</v>
      </c>
      <c r="EP44" s="188">
        <f t="shared" si="474"/>
        <v>0</v>
      </c>
      <c r="EQ44" s="188">
        <f t="shared" si="474"/>
        <v>0</v>
      </c>
      <c r="ER44" s="188">
        <f t="shared" si="474"/>
        <v>0</v>
      </c>
      <c r="ES44" s="188">
        <f t="shared" si="474"/>
        <v>0</v>
      </c>
      <c r="ET44" s="188">
        <f t="shared" si="474"/>
        <v>0</v>
      </c>
      <c r="EU44" s="188">
        <f t="shared" si="474"/>
        <v>-37648.180460000214</v>
      </c>
      <c r="EV44" s="188">
        <f t="shared" si="474"/>
        <v>-19735</v>
      </c>
      <c r="EW44" s="188">
        <f t="shared" si="474"/>
        <v>0</v>
      </c>
      <c r="EX44" s="188">
        <f t="shared" si="474"/>
        <v>10922584.033381717</v>
      </c>
      <c r="EY44" s="188">
        <f t="shared" si="474"/>
        <v>8214494.7284500487</v>
      </c>
      <c r="EZ44" s="188">
        <f t="shared" si="474"/>
        <v>2523261.3049316667</v>
      </c>
      <c r="FA44" s="188">
        <f t="shared" si="474"/>
        <v>1109697.5280816669</v>
      </c>
      <c r="FB44" s="188">
        <f t="shared" si="474"/>
        <v>1413563.77685</v>
      </c>
      <c r="FC44" s="188">
        <f t="shared" si="474"/>
        <v>184828</v>
      </c>
      <c r="FD44" s="188">
        <f t="shared" si="474"/>
        <v>0</v>
      </c>
      <c r="FE44" s="188">
        <f t="shared" si="474"/>
        <v>0</v>
      </c>
      <c r="FF44" s="188">
        <f t="shared" si="474"/>
        <v>0</v>
      </c>
      <c r="FG44" s="188">
        <f t="shared" si="474"/>
        <v>0</v>
      </c>
      <c r="FH44" s="188">
        <f t="shared" si="474"/>
        <v>0</v>
      </c>
      <c r="FI44" s="188">
        <f t="shared" si="474"/>
        <v>0</v>
      </c>
      <c r="FJ44" s="188">
        <f t="shared" si="474"/>
        <v>-199220.44200000001</v>
      </c>
      <c r="FK44" s="188">
        <f t="shared" si="474"/>
        <v>-199220.44200000001</v>
      </c>
      <c r="FL44" s="188">
        <f t="shared" si="474"/>
        <v>0</v>
      </c>
      <c r="FM44" s="188">
        <f t="shared" si="474"/>
        <v>14184</v>
      </c>
      <c r="FN44" s="188">
        <f t="shared" si="474"/>
        <v>0</v>
      </c>
      <c r="FO44" s="188">
        <f t="shared" si="474"/>
        <v>0</v>
      </c>
      <c r="FP44" s="188">
        <f t="shared" si="474"/>
        <v>10737547.591381716</v>
      </c>
      <c r="FQ44" s="188">
        <f t="shared" si="474"/>
        <v>8015274.2864500489</v>
      </c>
      <c r="FR44" s="188">
        <f t="shared" si="474"/>
        <v>2537445.3049316667</v>
      </c>
      <c r="FS44" s="188">
        <f t="shared" si="474"/>
        <v>1123881.5280816669</v>
      </c>
      <c r="FT44" s="188">
        <f t="shared" si="474"/>
        <v>1413563.77685</v>
      </c>
      <c r="FU44" s="188">
        <f t="shared" si="474"/>
        <v>184828</v>
      </c>
      <c r="FV44" s="188">
        <f t="shared" si="474"/>
        <v>0</v>
      </c>
      <c r="FW44" s="188">
        <f t="shared" si="474"/>
        <v>0</v>
      </c>
      <c r="FX44" s="188">
        <f t="shared" si="474"/>
        <v>0</v>
      </c>
      <c r="FY44" s="188">
        <f t="shared" si="474"/>
        <v>0</v>
      </c>
      <c r="FZ44" s="188">
        <f t="shared" si="474"/>
        <v>0</v>
      </c>
      <c r="GA44" s="188">
        <f t="shared" si="474"/>
        <v>0</v>
      </c>
      <c r="GB44" s="188">
        <f t="shared" si="474"/>
        <v>-195480.77484995167</v>
      </c>
      <c r="GC44" s="188">
        <f t="shared" si="474"/>
        <v>-109576.22734995186</v>
      </c>
      <c r="GD44" s="188">
        <f t="shared" si="474"/>
        <v>-85904.547499999811</v>
      </c>
      <c r="GE44" s="188">
        <f t="shared" si="474"/>
        <v>-85904.547499999811</v>
      </c>
      <c r="GF44" s="188">
        <f t="shared" si="474"/>
        <v>0</v>
      </c>
      <c r="GG44" s="188">
        <f t="shared" si="474"/>
        <v>0</v>
      </c>
      <c r="GH44" s="188">
        <f t="shared" si="474"/>
        <v>10542066.816531766</v>
      </c>
      <c r="GI44" s="188">
        <f t="shared" si="474"/>
        <v>7905698.059100097</v>
      </c>
      <c r="GJ44" s="188">
        <f t="shared" si="474"/>
        <v>2451540.7574316673</v>
      </c>
      <c r="GK44" s="188">
        <f t="shared" si="474"/>
        <v>1037976.9805816672</v>
      </c>
      <c r="GL44" s="188">
        <f t="shared" si="474"/>
        <v>1413563.77685</v>
      </c>
      <c r="GM44" s="188">
        <f t="shared" si="474"/>
        <v>184828</v>
      </c>
      <c r="GN44" s="188">
        <f t="shared" si="474"/>
        <v>0</v>
      </c>
      <c r="GO44" s="188">
        <f t="shared" ref="GO44:IZ44" si="475">SUM(GO26:GO43)</f>
        <v>0</v>
      </c>
      <c r="GP44" s="188">
        <f t="shared" si="475"/>
        <v>0</v>
      </c>
      <c r="GQ44" s="188">
        <f t="shared" si="475"/>
        <v>0</v>
      </c>
      <c r="GR44" s="188">
        <f t="shared" si="475"/>
        <v>0</v>
      </c>
      <c r="GS44" s="188">
        <f t="shared" si="475"/>
        <v>0</v>
      </c>
      <c r="GT44" s="188">
        <f t="shared" si="475"/>
        <v>-12670.050715749152</v>
      </c>
      <c r="GU44" s="188">
        <f t="shared" si="475"/>
        <v>-6462.7502557486296</v>
      </c>
      <c r="GV44" s="188">
        <f t="shared" si="475"/>
        <v>-6207.3004600005224</v>
      </c>
      <c r="GW44" s="188">
        <f t="shared" si="475"/>
        <v>-6207.3004600005224</v>
      </c>
      <c r="GX44" s="188">
        <f t="shared" si="475"/>
        <v>0</v>
      </c>
      <c r="GY44" s="188">
        <f t="shared" si="475"/>
        <v>0</v>
      </c>
      <c r="GZ44" s="188">
        <f t="shared" si="475"/>
        <v>10529396.765816016</v>
      </c>
      <c r="HA44" s="188">
        <f t="shared" si="475"/>
        <v>7899235.3088443484</v>
      </c>
      <c r="HB44" s="188">
        <f t="shared" si="475"/>
        <v>2445333.4569716668</v>
      </c>
      <c r="HC44" s="188">
        <f t="shared" si="475"/>
        <v>1031769.6801216666</v>
      </c>
      <c r="HD44" s="188">
        <f t="shared" si="475"/>
        <v>1413563.77685</v>
      </c>
      <c r="HE44" s="188">
        <f t="shared" si="475"/>
        <v>184828</v>
      </c>
      <c r="HF44" s="188">
        <f t="shared" si="475"/>
        <v>0</v>
      </c>
      <c r="HG44" s="188">
        <f t="shared" si="475"/>
        <v>0</v>
      </c>
      <c r="HH44" s="188">
        <f t="shared" si="475"/>
        <v>0</v>
      </c>
      <c r="HI44" s="188">
        <f t="shared" si="475"/>
        <v>0</v>
      </c>
      <c r="HJ44" s="188">
        <f t="shared" si="475"/>
        <v>0</v>
      </c>
      <c r="HK44" s="188">
        <f t="shared" si="475"/>
        <v>0</v>
      </c>
      <c r="HL44" s="188">
        <f t="shared" si="475"/>
        <v>0</v>
      </c>
      <c r="HM44" s="188">
        <f t="shared" si="475"/>
        <v>0</v>
      </c>
      <c r="HN44" s="188">
        <f t="shared" si="475"/>
        <v>0</v>
      </c>
      <c r="HO44" s="188">
        <f t="shared" si="475"/>
        <v>0</v>
      </c>
      <c r="HP44" s="188">
        <f t="shared" si="475"/>
        <v>0</v>
      </c>
      <c r="HQ44" s="188">
        <f t="shared" si="475"/>
        <v>0</v>
      </c>
      <c r="HR44" s="188">
        <f t="shared" si="475"/>
        <v>0</v>
      </c>
      <c r="HS44" s="188">
        <f t="shared" si="475"/>
        <v>0</v>
      </c>
      <c r="HT44" s="188">
        <f t="shared" si="475"/>
        <v>0</v>
      </c>
      <c r="HU44" s="188">
        <f t="shared" si="475"/>
        <v>0</v>
      </c>
      <c r="HV44" s="188">
        <f t="shared" si="475"/>
        <v>0</v>
      </c>
      <c r="HW44" s="188">
        <f t="shared" si="475"/>
        <v>0</v>
      </c>
      <c r="HX44" s="188">
        <f t="shared" si="475"/>
        <v>0</v>
      </c>
      <c r="HY44" s="188">
        <f t="shared" si="475"/>
        <v>0</v>
      </c>
      <c r="HZ44" s="188">
        <f t="shared" si="475"/>
        <v>0</v>
      </c>
      <c r="IA44" s="188">
        <f t="shared" si="475"/>
        <v>0</v>
      </c>
      <c r="IB44" s="188">
        <f t="shared" si="475"/>
        <v>0</v>
      </c>
      <c r="IC44" s="188">
        <f t="shared" si="475"/>
        <v>0</v>
      </c>
      <c r="ID44" s="188">
        <f t="shared" si="475"/>
        <v>10712306.578749916</v>
      </c>
      <c r="IE44" s="188">
        <f t="shared" si="475"/>
        <v>8035850.2219367502</v>
      </c>
      <c r="IF44" s="188">
        <f t="shared" si="475"/>
        <v>2491628.3568131663</v>
      </c>
      <c r="IG44" s="188">
        <f t="shared" si="475"/>
        <v>1049485.5958188667</v>
      </c>
      <c r="IH44" s="188">
        <f t="shared" si="475"/>
        <v>1442142.7609942995</v>
      </c>
      <c r="II44" s="188">
        <f t="shared" si="475"/>
        <v>184828</v>
      </c>
      <c r="IJ44" s="188">
        <f t="shared" si="475"/>
        <v>0</v>
      </c>
      <c r="IK44" s="188">
        <f t="shared" si="475"/>
        <v>0</v>
      </c>
      <c r="IL44" s="188">
        <f t="shared" si="475"/>
        <v>0</v>
      </c>
      <c r="IM44" s="188">
        <f t="shared" si="475"/>
        <v>0</v>
      </c>
      <c r="IN44" s="188">
        <f t="shared" si="475"/>
        <v>0</v>
      </c>
      <c r="IO44" s="188">
        <f t="shared" si="475"/>
        <v>0</v>
      </c>
      <c r="IP44" s="188">
        <f t="shared" si="475"/>
        <v>-34235.059697200079</v>
      </c>
      <c r="IQ44" s="188">
        <f t="shared" si="475"/>
        <v>-11731</v>
      </c>
      <c r="IR44" s="188">
        <f t="shared" si="475"/>
        <v>-22504.059697200079</v>
      </c>
      <c r="IS44" s="188">
        <f t="shared" si="475"/>
        <v>-22504.059697200079</v>
      </c>
      <c r="IT44" s="188">
        <f t="shared" si="475"/>
        <v>0</v>
      </c>
      <c r="IU44" s="188">
        <f t="shared" si="475"/>
        <v>0</v>
      </c>
      <c r="IV44" s="188">
        <f t="shared" si="475"/>
        <v>10678071.519052714</v>
      </c>
      <c r="IW44" s="188">
        <f t="shared" si="475"/>
        <v>8024119.2219367502</v>
      </c>
      <c r="IX44" s="188">
        <f t="shared" si="475"/>
        <v>2469124.2971159662</v>
      </c>
      <c r="IY44" s="188">
        <f t="shared" si="475"/>
        <v>1026981.5361216667</v>
      </c>
      <c r="IZ44" s="188">
        <f t="shared" si="475"/>
        <v>1442142.7609942995</v>
      </c>
      <c r="JA44" s="188">
        <f t="shared" ref="JA44:LL44" si="476">SUM(JA26:JA43)</f>
        <v>184828</v>
      </c>
      <c r="JB44" s="188">
        <f t="shared" si="476"/>
        <v>0</v>
      </c>
      <c r="JC44" s="188">
        <f t="shared" si="476"/>
        <v>0</v>
      </c>
      <c r="JD44" s="188">
        <f t="shared" si="476"/>
        <v>0</v>
      </c>
      <c r="JE44" s="188">
        <f t="shared" si="476"/>
        <v>0</v>
      </c>
      <c r="JF44" s="188">
        <f t="shared" si="476"/>
        <v>0</v>
      </c>
      <c r="JG44" s="188">
        <f t="shared" si="476"/>
        <v>0</v>
      </c>
      <c r="JH44" s="188">
        <f t="shared" si="476"/>
        <v>-220349.5711914993</v>
      </c>
      <c r="JI44" s="188">
        <f t="shared" si="476"/>
        <v>-169568.7013499997</v>
      </c>
      <c r="JJ44" s="188">
        <f t="shared" si="476"/>
        <v>-50780.869841499603</v>
      </c>
      <c r="JK44" s="188">
        <f t="shared" si="476"/>
        <v>-17715.815697200102</v>
      </c>
      <c r="JL44" s="188">
        <f t="shared" si="476"/>
        <v>-33065.054144299502</v>
      </c>
      <c r="JM44" s="188">
        <f t="shared" si="476"/>
        <v>0</v>
      </c>
      <c r="JN44" s="188">
        <f t="shared" si="476"/>
        <v>10462208.947861215</v>
      </c>
      <c r="JO44" s="188">
        <f t="shared" si="476"/>
        <v>7854550.5205867505</v>
      </c>
      <c r="JP44" s="188">
        <f t="shared" si="476"/>
        <v>2422830.4272744665</v>
      </c>
      <c r="JQ44" s="188">
        <f t="shared" si="476"/>
        <v>1009265.7204244665</v>
      </c>
      <c r="JR44" s="188">
        <f t="shared" si="476"/>
        <v>1413564.70685</v>
      </c>
      <c r="JS44" s="188">
        <f t="shared" si="476"/>
        <v>184828</v>
      </c>
      <c r="JT44" s="188">
        <f t="shared" si="476"/>
        <v>5801.3490000000002</v>
      </c>
      <c r="JU44" s="188">
        <f t="shared" si="476"/>
        <v>4842.576</v>
      </c>
      <c r="JV44" s="188">
        <f t="shared" si="476"/>
        <v>958.77300000000002</v>
      </c>
      <c r="JW44" s="188">
        <f t="shared" si="476"/>
        <v>716.81</v>
      </c>
      <c r="JX44" s="188">
        <f t="shared" si="476"/>
        <v>241.96299999999999</v>
      </c>
      <c r="JY44" s="188">
        <f t="shared" si="476"/>
        <v>0</v>
      </c>
      <c r="JZ44" s="188">
        <f t="shared" si="476"/>
        <v>10468010.296861216</v>
      </c>
      <c r="KA44" s="188">
        <f t="shared" si="476"/>
        <v>7859393.0965867499</v>
      </c>
      <c r="KB44" s="188">
        <f t="shared" si="476"/>
        <v>2423789.2002744665</v>
      </c>
      <c r="KC44" s="188">
        <f t="shared" si="476"/>
        <v>1009982.5304244666</v>
      </c>
      <c r="KD44" s="188">
        <f t="shared" si="476"/>
        <v>1413806.6698499999</v>
      </c>
      <c r="KE44" s="188">
        <f t="shared" si="476"/>
        <v>184828</v>
      </c>
      <c r="KF44" s="188">
        <f t="shared" si="476"/>
        <v>0</v>
      </c>
      <c r="KG44" s="188">
        <f t="shared" si="476"/>
        <v>0</v>
      </c>
      <c r="KH44" s="188">
        <f t="shared" si="476"/>
        <v>0</v>
      </c>
      <c r="KI44" s="188">
        <f t="shared" si="476"/>
        <v>0</v>
      </c>
      <c r="KJ44" s="188">
        <f t="shared" si="476"/>
        <v>0</v>
      </c>
      <c r="KK44" s="188">
        <f t="shared" si="476"/>
        <v>0</v>
      </c>
      <c r="KL44" s="188">
        <f t="shared" si="476"/>
        <v>36484.895099999994</v>
      </c>
      <c r="KM44" s="188">
        <f t="shared" si="476"/>
        <v>35402.564999999995</v>
      </c>
      <c r="KN44" s="188">
        <f t="shared" si="476"/>
        <v>1082.3300999999999</v>
      </c>
      <c r="KO44" s="188">
        <f t="shared" si="476"/>
        <v>573.19899999999996</v>
      </c>
      <c r="KP44" s="188">
        <f t="shared" si="476"/>
        <v>509.1311</v>
      </c>
      <c r="KQ44" s="188">
        <f t="shared" si="476"/>
        <v>0</v>
      </c>
      <c r="KR44" s="188">
        <f t="shared" si="476"/>
        <v>10504495.191961216</v>
      </c>
      <c r="KS44" s="188">
        <f t="shared" si="476"/>
        <v>7894795.6615867503</v>
      </c>
      <c r="KT44" s="188">
        <f t="shared" si="476"/>
        <v>2424871.5303744664</v>
      </c>
      <c r="KU44" s="188">
        <f t="shared" si="476"/>
        <v>1010555.7294244666</v>
      </c>
      <c r="KV44" s="188">
        <f t="shared" si="476"/>
        <v>1414315.8009500001</v>
      </c>
      <c r="KW44" s="188">
        <f t="shared" si="476"/>
        <v>184828</v>
      </c>
      <c r="KX44" s="188">
        <f t="shared" si="476"/>
        <v>0</v>
      </c>
      <c r="KY44" s="188">
        <f t="shared" si="476"/>
        <v>0</v>
      </c>
      <c r="KZ44" s="188">
        <f t="shared" si="476"/>
        <v>0</v>
      </c>
      <c r="LA44" s="188">
        <f t="shared" si="476"/>
        <v>0</v>
      </c>
      <c r="LB44" s="188">
        <f t="shared" si="476"/>
        <v>0</v>
      </c>
      <c r="LC44" s="188">
        <f t="shared" si="476"/>
        <v>0</v>
      </c>
      <c r="LD44" s="188">
        <f t="shared" si="476"/>
        <v>-41522.730020001531</v>
      </c>
      <c r="LE44" s="188">
        <f t="shared" si="476"/>
        <v>-41522.730020001531</v>
      </c>
      <c r="LF44" s="188">
        <f t="shared" si="476"/>
        <v>0</v>
      </c>
      <c r="LG44" s="188">
        <f t="shared" si="476"/>
        <v>0</v>
      </c>
      <c r="LH44" s="188">
        <f t="shared" si="476"/>
        <v>0</v>
      </c>
      <c r="LI44" s="188">
        <f t="shared" si="476"/>
        <v>0</v>
      </c>
      <c r="LJ44" s="188">
        <f t="shared" si="476"/>
        <v>10462972.461941214</v>
      </c>
      <c r="LK44" s="188">
        <f t="shared" si="476"/>
        <v>7853272.9315667488</v>
      </c>
      <c r="LL44" s="188">
        <f t="shared" si="476"/>
        <v>2424871.5303744664</v>
      </c>
      <c r="LM44" s="188">
        <f t="shared" ref="LM44:MM44" si="477">SUM(LM26:LM43)</f>
        <v>1010555.7294244666</v>
      </c>
      <c r="LN44" s="188">
        <f t="shared" si="477"/>
        <v>1414315.8009500001</v>
      </c>
      <c r="LO44" s="188">
        <f t="shared" si="477"/>
        <v>184828</v>
      </c>
      <c r="LP44" s="188">
        <f t="shared" si="477"/>
        <v>38220.205999999998</v>
      </c>
      <c r="LQ44" s="188">
        <f t="shared" si="477"/>
        <v>34036.106</v>
      </c>
      <c r="LR44" s="188">
        <f t="shared" si="477"/>
        <v>4184.1000000000004</v>
      </c>
      <c r="LS44" s="188">
        <f t="shared" si="477"/>
        <v>3653.2139999999999</v>
      </c>
      <c r="LT44" s="188">
        <f t="shared" si="477"/>
        <v>530.88599999999997</v>
      </c>
      <c r="LU44" s="188">
        <f t="shared" si="477"/>
        <v>0</v>
      </c>
      <c r="LV44" s="188">
        <f t="shared" si="477"/>
        <v>10316364.667941215</v>
      </c>
      <c r="LW44" s="188">
        <f t="shared" si="477"/>
        <v>7887309.0375667484</v>
      </c>
      <c r="LX44" s="188">
        <f t="shared" si="477"/>
        <v>2429055.6303744665</v>
      </c>
      <c r="LY44" s="188">
        <f t="shared" si="477"/>
        <v>1014208.9434244665</v>
      </c>
      <c r="LZ44" s="188">
        <f t="shared" si="477"/>
        <v>1414846.68695</v>
      </c>
      <c r="MA44" s="188">
        <f t="shared" si="477"/>
        <v>184828</v>
      </c>
      <c r="MB44" s="188">
        <f t="shared" si="477"/>
        <v>0</v>
      </c>
      <c r="MC44" s="188">
        <f t="shared" si="477"/>
        <v>0</v>
      </c>
      <c r="MD44" s="188">
        <f t="shared" si="477"/>
        <v>0</v>
      </c>
      <c r="ME44" s="188">
        <f t="shared" si="477"/>
        <v>0</v>
      </c>
      <c r="MF44" s="188">
        <f t="shared" si="477"/>
        <v>0</v>
      </c>
      <c r="MG44" s="188">
        <f t="shared" si="477"/>
        <v>0</v>
      </c>
      <c r="MH44" s="188">
        <f t="shared" si="477"/>
        <v>-38565.247860596821</v>
      </c>
      <c r="MI44" s="188">
        <f t="shared" si="477"/>
        <v>-24737.675999999999</v>
      </c>
      <c r="MJ44" s="188">
        <f t="shared" si="477"/>
        <v>-13827.57186059682</v>
      </c>
      <c r="MK44" s="188">
        <f t="shared" si="477"/>
        <v>-13130.20426059682</v>
      </c>
      <c r="ML44" s="188">
        <f t="shared" si="477"/>
        <v>-697.36760000000004</v>
      </c>
      <c r="MM44" s="188">
        <f t="shared" si="477"/>
        <v>0</v>
      </c>
      <c r="MN44" s="188">
        <f>SUM(MN26:MN43)</f>
        <v>10273114.420080619</v>
      </c>
      <c r="MO44" s="188">
        <f>SUM(MO26:MO43)</f>
        <v>7857886.3615667485</v>
      </c>
      <c r="MP44" s="188">
        <f t="shared" ref="MP44:MS44" si="478">SUM(MP26:MP43)</f>
        <v>2415228.0585138695</v>
      </c>
      <c r="MQ44" s="188">
        <f t="shared" si="478"/>
        <v>1001078.7391638698</v>
      </c>
      <c r="MR44" s="188">
        <f t="shared" si="478"/>
        <v>1414149.31935</v>
      </c>
      <c r="MS44" s="188">
        <f t="shared" si="478"/>
        <v>184828</v>
      </c>
      <c r="MT44" s="188">
        <f>SUM(MT26:MT43)</f>
        <v>-1054031.1000000001</v>
      </c>
      <c r="MU44" s="188">
        <f>SUM(MU26:MU43)</f>
        <v>-1054031.1000000001</v>
      </c>
      <c r="MV44" s="188">
        <f t="shared" ref="MV44" si="479">SUM(MV26:MV43)</f>
        <v>0</v>
      </c>
      <c r="MW44" s="188">
        <f t="shared" ref="MW44" si="480">SUM(MW26:MW43)</f>
        <v>0</v>
      </c>
      <c r="MX44" s="188">
        <f t="shared" ref="MX44" si="481">SUM(MX26:MX43)</f>
        <v>0</v>
      </c>
      <c r="MY44" s="188">
        <f t="shared" ref="MY44" si="482">SUM(MY26:MY43)</f>
        <v>0</v>
      </c>
      <c r="MZ44" s="155">
        <f t="shared" si="408"/>
        <v>9403911.3200806193</v>
      </c>
      <c r="NA44" s="188">
        <f t="shared" ref="NA44" si="483">SUM(NA26:NA43)</f>
        <v>6803855.2615667488</v>
      </c>
      <c r="NB44" s="188">
        <f>SUM(NB26:NB43)</f>
        <v>2415228.0585138695</v>
      </c>
      <c r="NC44" s="188">
        <f t="shared" ref="NC44:NE44" si="484">SUM(NC26:NC43)</f>
        <v>1001078.7391638698</v>
      </c>
      <c r="ND44" s="188">
        <f t="shared" si="484"/>
        <v>1414149.31935</v>
      </c>
      <c r="NE44" s="188">
        <f t="shared" si="484"/>
        <v>184828</v>
      </c>
      <c r="NF44" s="264"/>
      <c r="NG44" s="188"/>
      <c r="NH44" s="188"/>
      <c r="NI44" s="188"/>
      <c r="NJ44" s="188"/>
      <c r="NK44" s="265"/>
      <c r="NL44" s="386"/>
      <c r="NM44" s="188"/>
      <c r="NN44" s="188"/>
      <c r="NO44" s="188"/>
      <c r="NP44" s="188"/>
      <c r="NQ44" s="188"/>
      <c r="NR44" s="188">
        <f>SUM(NR26:NR43)</f>
        <v>9219083.3200806193</v>
      </c>
      <c r="NS44" s="188">
        <f t="shared" ref="NS44:NW44" si="485">SUM(NS26:NS43)</f>
        <v>6803855.2615667488</v>
      </c>
      <c r="NT44" s="188">
        <f t="shared" si="485"/>
        <v>2415228.0585138695</v>
      </c>
      <c r="NU44" s="188">
        <f t="shared" si="485"/>
        <v>1001078.7391638698</v>
      </c>
      <c r="NV44" s="188">
        <f t="shared" si="485"/>
        <v>1414149.31935</v>
      </c>
      <c r="NW44" s="188">
        <f t="shared" si="485"/>
        <v>184828</v>
      </c>
    </row>
    <row r="45" spans="1:387" s="190" customFormat="1" ht="18.75" customHeight="1" x14ac:dyDescent="0.2">
      <c r="A45" s="188"/>
      <c r="B45" s="188"/>
      <c r="C45" s="188" t="s">
        <v>330</v>
      </c>
      <c r="D45" s="188">
        <f>D44+D19</f>
        <v>19554799.980936319</v>
      </c>
      <c r="E45" s="188">
        <f>E44+E19</f>
        <v>14251309.505147651</v>
      </c>
      <c r="F45" s="188">
        <f t="shared" ref="F45:I45" si="486">F44+F19</f>
        <v>5118662.4757886678</v>
      </c>
      <c r="G45" s="188">
        <f t="shared" si="486"/>
        <v>2263662.4159091664</v>
      </c>
      <c r="H45" s="188">
        <f t="shared" si="486"/>
        <v>2855000.0598795</v>
      </c>
      <c r="I45" s="188">
        <f t="shared" si="486"/>
        <v>184828</v>
      </c>
      <c r="J45" s="188"/>
      <c r="K45" s="188"/>
      <c r="L45" s="188"/>
      <c r="M45" s="188"/>
      <c r="N45" s="188"/>
      <c r="O45" s="188" t="s">
        <v>350</v>
      </c>
      <c r="P45" s="188">
        <f>P44+P19</f>
        <v>19554799.980936319</v>
      </c>
      <c r="Q45" s="188">
        <f>Q44+Q19</f>
        <v>14251309.505147651</v>
      </c>
      <c r="R45" s="188">
        <f t="shared" ref="R45:U45" si="487">R44+R19</f>
        <v>5118662.4757886669</v>
      </c>
      <c r="S45" s="188">
        <f t="shared" si="487"/>
        <v>2263662.4159091669</v>
      </c>
      <c r="T45" s="188">
        <f t="shared" si="487"/>
        <v>2855000.0598795</v>
      </c>
      <c r="U45" s="188">
        <f t="shared" si="487"/>
        <v>184828</v>
      </c>
      <c r="V45" s="237"/>
      <c r="W45" s="188"/>
      <c r="X45" s="188"/>
      <c r="Y45" s="188"/>
      <c r="Z45" s="188"/>
      <c r="AA45" s="188"/>
      <c r="AB45" s="188">
        <f>AB44+AB19</f>
        <v>19554799.522856317</v>
      </c>
      <c r="AC45" s="188">
        <f>AC44+AC19</f>
        <v>14251309.919897649</v>
      </c>
      <c r="AD45" s="188">
        <f t="shared" ref="AD45:AG45" si="488">AD44+AD19</f>
        <v>5118661.6029586662</v>
      </c>
      <c r="AE45" s="188">
        <f t="shared" si="488"/>
        <v>2263661.9389591669</v>
      </c>
      <c r="AF45" s="188">
        <f t="shared" si="488"/>
        <v>2854999.6639994998</v>
      </c>
      <c r="AG45" s="188">
        <f t="shared" si="488"/>
        <v>184828</v>
      </c>
      <c r="AH45" s="237"/>
      <c r="AI45" s="188"/>
      <c r="AJ45" s="188"/>
      <c r="AK45" s="188"/>
      <c r="AL45" s="188"/>
      <c r="AM45" s="188"/>
      <c r="AN45" s="188">
        <f>AN44+AN19</f>
        <v>19554799.638856314</v>
      </c>
      <c r="AO45" s="188">
        <f>AO44+AO19</f>
        <v>14251309.53589765</v>
      </c>
      <c r="AP45" s="188">
        <f t="shared" ref="AP45:AS45" si="489">AP44+AP19</f>
        <v>5118662.1029586662</v>
      </c>
      <c r="AQ45" s="188">
        <f t="shared" si="489"/>
        <v>2263662.4389591669</v>
      </c>
      <c r="AR45" s="188">
        <f t="shared" si="489"/>
        <v>2855000.1639994998</v>
      </c>
      <c r="AS45" s="188">
        <f t="shared" si="489"/>
        <v>184828</v>
      </c>
      <c r="AT45" s="237"/>
      <c r="AU45" s="237"/>
      <c r="AV45" s="237"/>
      <c r="AW45" s="237"/>
      <c r="AX45" s="237"/>
      <c r="AY45" s="237"/>
      <c r="AZ45" s="188">
        <f>AZ44+AZ19</f>
        <v>19554799.504936371</v>
      </c>
      <c r="BA45" s="188">
        <f>BA44+BA19</f>
        <v>14251309.505147699</v>
      </c>
      <c r="BB45" s="188">
        <f t="shared" ref="BB45:BE45" si="490">BB44+BB19</f>
        <v>5118661.9997886699</v>
      </c>
      <c r="BC45" s="188">
        <f t="shared" si="490"/>
        <v>2263661.9039591672</v>
      </c>
      <c r="BD45" s="188">
        <f t="shared" si="490"/>
        <v>2854999.9998794999</v>
      </c>
      <c r="BE45" s="188">
        <f t="shared" si="490"/>
        <v>184828</v>
      </c>
      <c r="BF45" s="237"/>
      <c r="BG45" s="188"/>
      <c r="BH45" s="188"/>
      <c r="BI45" s="188"/>
      <c r="BJ45" s="188"/>
      <c r="BK45" s="188"/>
      <c r="BL45" s="188"/>
      <c r="BM45" s="188"/>
      <c r="BN45" s="188"/>
      <c r="BO45" s="188"/>
      <c r="BP45" s="188"/>
      <c r="BQ45" s="188"/>
      <c r="BR45" s="237"/>
      <c r="BS45" s="188"/>
      <c r="BT45" s="188"/>
      <c r="BU45" s="188"/>
      <c r="BV45" s="188"/>
      <c r="BW45" s="188"/>
      <c r="BX45" s="188">
        <f>BX44+BX19</f>
        <v>19554800.172244318</v>
      </c>
      <c r="BY45" s="188">
        <f>BY44+BY19</f>
        <v>14251309.956095651</v>
      </c>
      <c r="BZ45" s="188">
        <f t="shared" ref="BZ45:CC45" si="491">BZ44+BZ19</f>
        <v>5118662.216148667</v>
      </c>
      <c r="CA45" s="188">
        <f t="shared" si="491"/>
        <v>2263661.9126891671</v>
      </c>
      <c r="CB45" s="188">
        <f t="shared" si="491"/>
        <v>2855000.3034595</v>
      </c>
      <c r="CC45" s="188">
        <f t="shared" si="491"/>
        <v>184828</v>
      </c>
      <c r="CD45" s="188"/>
      <c r="CE45" s="188"/>
      <c r="CF45" s="188"/>
      <c r="CG45" s="188"/>
      <c r="CH45" s="188"/>
      <c r="CI45" s="188"/>
      <c r="CJ45" s="188">
        <f>CJ44+CJ19</f>
        <v>19554799.922244318</v>
      </c>
      <c r="CK45" s="188">
        <f>CK44+CK19</f>
        <v>14251309.956095651</v>
      </c>
      <c r="CL45" s="188">
        <f t="shared" ref="CL45:CO45" si="492">CL44+CL19</f>
        <v>5118661.966148667</v>
      </c>
      <c r="CM45" s="188">
        <f t="shared" si="492"/>
        <v>2263662.4626891669</v>
      </c>
      <c r="CN45" s="188">
        <f t="shared" si="492"/>
        <v>2854999.5034595001</v>
      </c>
      <c r="CO45" s="188">
        <f t="shared" si="492"/>
        <v>184828</v>
      </c>
      <c r="CP45" s="236"/>
      <c r="CQ45" s="236"/>
      <c r="CR45" s="236"/>
      <c r="CS45" s="236"/>
      <c r="CT45" s="236"/>
      <c r="CU45" s="236"/>
      <c r="CV45" s="188">
        <f>CV44+CV19</f>
        <v>19554799.922244318</v>
      </c>
      <c r="CW45" s="188">
        <f>CW44+CW19</f>
        <v>14251309.956095651</v>
      </c>
      <c r="CX45" s="188">
        <f t="shared" ref="CX45:DA45" si="493">CX44+CX19</f>
        <v>5118661.966148667</v>
      </c>
      <c r="CY45" s="188">
        <f t="shared" si="493"/>
        <v>2263662.4626891669</v>
      </c>
      <c r="CZ45" s="188">
        <f t="shared" si="493"/>
        <v>2854999.5034595001</v>
      </c>
      <c r="DA45" s="188">
        <f t="shared" si="493"/>
        <v>184828</v>
      </c>
      <c r="DB45" s="188"/>
      <c r="DC45" s="188"/>
      <c r="DD45" s="188"/>
      <c r="DE45" s="188"/>
      <c r="DF45" s="188"/>
      <c r="DG45" s="188"/>
      <c r="DH45" s="188">
        <f>DH44+DH19</f>
        <v>19519926.922244318</v>
      </c>
      <c r="DI45" s="188">
        <f>DI44+DI19</f>
        <v>14216436.956095651</v>
      </c>
      <c r="DJ45" s="188">
        <f t="shared" ref="DJ45:DN45" si="494">DJ44+DJ19</f>
        <v>5118661.966148667</v>
      </c>
      <c r="DK45" s="188">
        <f t="shared" si="494"/>
        <v>2263662.4626891669</v>
      </c>
      <c r="DL45" s="188">
        <f t="shared" si="494"/>
        <v>2854999.5034595001</v>
      </c>
      <c r="DM45" s="188">
        <f t="shared" si="494"/>
        <v>184828</v>
      </c>
      <c r="DN45" s="238">
        <f t="shared" si="494"/>
        <v>1854553</v>
      </c>
      <c r="DO45" s="238">
        <f>DO44+DO19</f>
        <v>1854553</v>
      </c>
      <c r="DP45" s="188"/>
      <c r="DQ45" s="188"/>
      <c r="DR45" s="188"/>
      <c r="DS45" s="188"/>
      <c r="DT45" s="188">
        <f>DT44+DT19</f>
        <v>21374479.922244318</v>
      </c>
      <c r="DU45" s="188">
        <f>DU44+DU19</f>
        <v>16070989.956095651</v>
      </c>
      <c r="DV45" s="188">
        <f t="shared" ref="DV45:DY45" si="495">DV44+DV19</f>
        <v>5118661.966148667</v>
      </c>
      <c r="DW45" s="188">
        <f t="shared" si="495"/>
        <v>2263662.4626891669</v>
      </c>
      <c r="DX45" s="188">
        <f t="shared" si="495"/>
        <v>2854999.5034595001</v>
      </c>
      <c r="DY45" s="188">
        <f t="shared" si="495"/>
        <v>184828</v>
      </c>
      <c r="DZ45" s="188">
        <f>DZ19+DZ44</f>
        <v>1428073.0342600001</v>
      </c>
      <c r="EA45" s="188"/>
      <c r="EB45" s="188"/>
      <c r="EC45" s="188"/>
      <c r="ED45" s="188"/>
      <c r="EE45" s="188"/>
      <c r="EF45" s="188">
        <f>EF44+EF19</f>
        <v>21374479.956504315</v>
      </c>
      <c r="EG45" s="188">
        <f>EG44+EG19</f>
        <v>16070989.99035565</v>
      </c>
      <c r="EH45" s="188">
        <f t="shared" ref="EH45:EK45" si="496">EH44+EH19</f>
        <v>5118661.966148667</v>
      </c>
      <c r="EI45" s="188">
        <f t="shared" si="496"/>
        <v>2263662.4626891669</v>
      </c>
      <c r="EJ45" s="188">
        <f t="shared" si="496"/>
        <v>2854999.5034595001</v>
      </c>
      <c r="EK45" s="188">
        <f t="shared" si="496"/>
        <v>184828</v>
      </c>
      <c r="EL45" s="188"/>
      <c r="EM45" s="188"/>
      <c r="EN45" s="188"/>
      <c r="EO45" s="188"/>
      <c r="EP45" s="188"/>
      <c r="EQ45" s="188"/>
      <c r="ER45" s="188"/>
      <c r="ES45" s="188"/>
      <c r="ET45" s="188"/>
      <c r="EU45" s="188"/>
      <c r="EV45" s="188"/>
      <c r="EW45" s="188"/>
      <c r="EX45" s="188">
        <f>EX44+EX19</f>
        <v>21374480.053634368</v>
      </c>
      <c r="EY45" s="188">
        <f>EY44+EY19</f>
        <v>16070989.699805699</v>
      </c>
      <c r="EZ45" s="188">
        <f t="shared" ref="EZ45:FC45" si="497">EZ44+EZ19</f>
        <v>5118662.3538286667</v>
      </c>
      <c r="FA45" s="188">
        <f t="shared" si="497"/>
        <v>2263661.9803691669</v>
      </c>
      <c r="FB45" s="188">
        <f t="shared" si="497"/>
        <v>2855000.3734595003</v>
      </c>
      <c r="FC45" s="188">
        <f t="shared" si="497"/>
        <v>184828</v>
      </c>
      <c r="FD45" s="188"/>
      <c r="FE45" s="188"/>
      <c r="FF45" s="188"/>
      <c r="FG45" s="188"/>
      <c r="FH45" s="188"/>
      <c r="FI45" s="188"/>
      <c r="FJ45" s="188">
        <f>FJ44+FJ19</f>
        <v>-233818.842</v>
      </c>
      <c r="FK45" s="189">
        <f t="shared" ref="FK45:FO45" si="498">FK44+FK19</f>
        <v>-199220.44200000001</v>
      </c>
      <c r="FL45" s="189">
        <f t="shared" si="498"/>
        <v>-34598.400000000001</v>
      </c>
      <c r="FM45" s="189">
        <f t="shared" si="498"/>
        <v>-20414.400000000001</v>
      </c>
      <c r="FN45" s="189">
        <f t="shared" si="498"/>
        <v>0</v>
      </c>
      <c r="FO45" s="189">
        <f t="shared" si="498"/>
        <v>0</v>
      </c>
      <c r="FP45" s="188">
        <f>FP44+FP19</f>
        <v>21374480.053634368</v>
      </c>
      <c r="FQ45" s="188">
        <f>FQ44+FQ19</f>
        <v>16070989.699805699</v>
      </c>
      <c r="FR45" s="188">
        <f t="shared" ref="FR45:FU45" si="499">FR44+FR19</f>
        <v>5118662.3538286667</v>
      </c>
      <c r="FS45" s="188">
        <f t="shared" si="499"/>
        <v>2263661.9803691669</v>
      </c>
      <c r="FT45" s="188">
        <f t="shared" si="499"/>
        <v>2855000.3734595003</v>
      </c>
      <c r="FU45" s="188">
        <f t="shared" si="499"/>
        <v>184828</v>
      </c>
      <c r="FV45" s="188"/>
      <c r="FW45" s="188"/>
      <c r="FX45" s="188"/>
      <c r="FY45" s="188"/>
      <c r="FZ45" s="188"/>
      <c r="GA45" s="188"/>
      <c r="GB45" s="188"/>
      <c r="GC45" s="188"/>
      <c r="GD45" s="188"/>
      <c r="GE45" s="188"/>
      <c r="GF45" s="188"/>
      <c r="GG45" s="188"/>
      <c r="GH45" s="188">
        <f>GH44+GH19</f>
        <v>21374479.952084415</v>
      </c>
      <c r="GI45" s="188">
        <f>GI44+GI19</f>
        <v>16070989.598255748</v>
      </c>
      <c r="GJ45" s="188">
        <f t="shared" ref="GJ45:GM45" si="500">GJ44+GJ19</f>
        <v>5118662.3538286667</v>
      </c>
      <c r="GK45" s="188">
        <f t="shared" si="500"/>
        <v>2263661.9803691674</v>
      </c>
      <c r="GL45" s="188">
        <f t="shared" si="500"/>
        <v>2855000.3734595003</v>
      </c>
      <c r="GM45" s="188">
        <f t="shared" si="500"/>
        <v>184828</v>
      </c>
      <c r="GN45" s="188"/>
      <c r="GO45" s="188"/>
      <c r="GP45" s="188"/>
      <c r="GQ45" s="188"/>
      <c r="GR45" s="188"/>
      <c r="GS45" s="188"/>
      <c r="GT45" s="188"/>
      <c r="GU45" s="188"/>
      <c r="GV45" s="188"/>
      <c r="GW45" s="188"/>
      <c r="GX45" s="188"/>
      <c r="GY45" s="188"/>
      <c r="GZ45" s="188">
        <f>HA45+HB45+HE45</f>
        <v>19712024.073368669</v>
      </c>
      <c r="HA45" s="188">
        <f>HA44+HA19</f>
        <v>14408533.699999999</v>
      </c>
      <c r="HB45" s="188">
        <f t="shared" ref="HB45:HE45" si="501">HB44+HB19</f>
        <v>5118662.3733686674</v>
      </c>
      <c r="HC45" s="188">
        <f t="shared" si="501"/>
        <v>2263661.9999091667</v>
      </c>
      <c r="HD45" s="188">
        <f t="shared" si="501"/>
        <v>2855000.3734595003</v>
      </c>
      <c r="HE45" s="188">
        <f t="shared" si="501"/>
        <v>184828</v>
      </c>
      <c r="HF45" s="236"/>
      <c r="HG45" s="236"/>
      <c r="HH45" s="236"/>
      <c r="HI45" s="236"/>
      <c r="HJ45" s="236"/>
      <c r="HK45" s="236"/>
      <c r="HL45" s="236"/>
      <c r="HM45" s="236"/>
      <c r="HN45" s="236"/>
      <c r="HO45" s="236"/>
      <c r="HP45" s="236"/>
      <c r="HQ45" s="236"/>
      <c r="HR45" s="236"/>
      <c r="HS45" s="236"/>
      <c r="HT45" s="236"/>
      <c r="HU45" s="236"/>
      <c r="HV45" s="236"/>
      <c r="HW45" s="236"/>
      <c r="HX45" s="236"/>
      <c r="HY45" s="236"/>
      <c r="HZ45" s="236"/>
      <c r="IA45" s="236"/>
      <c r="IB45" s="236"/>
      <c r="IC45" s="236"/>
      <c r="ID45" s="188">
        <f>IE45+IF45+II45</f>
        <v>19712023.699788667</v>
      </c>
      <c r="IE45" s="188">
        <f>IE44+IE19</f>
        <v>14408533.699999999</v>
      </c>
      <c r="IF45" s="188">
        <f t="shared" ref="IF45:II45" si="502">IF44+IF19</f>
        <v>5118661.9997886661</v>
      </c>
      <c r="IG45" s="188">
        <f t="shared" si="502"/>
        <v>2263661.9999091667</v>
      </c>
      <c r="IH45" s="188">
        <f t="shared" si="502"/>
        <v>2854999.9998794999</v>
      </c>
      <c r="II45" s="188">
        <f t="shared" si="502"/>
        <v>184828</v>
      </c>
      <c r="IJ45" s="188"/>
      <c r="IK45" s="188"/>
      <c r="IL45" s="188"/>
      <c r="IM45" s="188"/>
      <c r="IN45" s="188"/>
      <c r="IO45" s="188"/>
      <c r="IP45" s="188"/>
      <c r="IQ45" s="188"/>
      <c r="IR45" s="188"/>
      <c r="IS45" s="188"/>
      <c r="IT45" s="188"/>
      <c r="IU45" s="188"/>
      <c r="IV45" s="188">
        <f>IW45+IX45+JA45</f>
        <v>19712023.338621467</v>
      </c>
      <c r="IW45" s="188">
        <f>IW44+IW19</f>
        <v>14408533.254530001</v>
      </c>
      <c r="IX45" s="188">
        <f t="shared" ref="IX45:JA45" si="503">IX44+IX19</f>
        <v>5118662.0840914659</v>
      </c>
      <c r="IY45" s="188">
        <f t="shared" si="503"/>
        <v>2263662.084211967</v>
      </c>
      <c r="IZ45" s="188">
        <f t="shared" si="503"/>
        <v>2854999.9998794999</v>
      </c>
      <c r="JA45" s="188">
        <f t="shared" si="503"/>
        <v>184828</v>
      </c>
      <c r="JB45" s="264"/>
      <c r="JC45" s="188"/>
      <c r="JD45" s="188"/>
      <c r="JE45" s="188"/>
      <c r="JF45" s="188"/>
      <c r="JG45" s="265"/>
      <c r="JH45" s="279"/>
      <c r="JI45" s="188"/>
      <c r="JJ45" s="188"/>
      <c r="JK45" s="188"/>
      <c r="JL45" s="188"/>
      <c r="JM45" s="188"/>
      <c r="JN45" s="188">
        <f>JO45+JP45+JS45</f>
        <v>19712023.437179968</v>
      </c>
      <c r="JO45" s="188">
        <f>JO44+JO19</f>
        <v>14408533.800000001</v>
      </c>
      <c r="JP45" s="188">
        <f>JP44+JP19</f>
        <v>5118661.6371799661</v>
      </c>
      <c r="JQ45" s="188">
        <f>JQ44+JQ19</f>
        <v>2263661.9684447665</v>
      </c>
      <c r="JR45" s="188">
        <f t="shared" ref="JR45:JS45" si="504">JR44+JR19</f>
        <v>2854999.6687351996</v>
      </c>
      <c r="JS45" s="188">
        <f t="shared" si="504"/>
        <v>184828</v>
      </c>
      <c r="JT45" s="188">
        <f>JU45+JV45+JY45</f>
        <v>0</v>
      </c>
      <c r="JU45" s="188">
        <f>JU44+JU19</f>
        <v>0</v>
      </c>
      <c r="JV45" s="188">
        <f>JV44+JV19</f>
        <v>0</v>
      </c>
      <c r="JW45" s="188">
        <f>JW44+JW19</f>
        <v>0</v>
      </c>
      <c r="JX45" s="188">
        <f t="shared" ref="JX45:JY45" si="505">JX44+JX19</f>
        <v>0</v>
      </c>
      <c r="JY45" s="188">
        <f t="shared" si="505"/>
        <v>0</v>
      </c>
      <c r="JZ45" s="188">
        <f>KA45+KB45+KE45</f>
        <v>19712023.437179968</v>
      </c>
      <c r="KA45" s="188">
        <f>KA44+KA19</f>
        <v>14408533.800000001</v>
      </c>
      <c r="KB45" s="188">
        <f>KB44+KB19</f>
        <v>5118661.6371799661</v>
      </c>
      <c r="KC45" s="188">
        <f t="shared" ref="KC45:KD45" si="506">KC44+KC19</f>
        <v>2263661.9684447665</v>
      </c>
      <c r="KD45" s="188">
        <f t="shared" si="506"/>
        <v>2854999.6687351996</v>
      </c>
      <c r="KE45" s="188">
        <f>KE44+KE19</f>
        <v>184828</v>
      </c>
      <c r="KF45" s="264"/>
      <c r="KG45" s="188"/>
      <c r="KH45" s="188"/>
      <c r="KI45" s="188"/>
      <c r="KJ45" s="188"/>
      <c r="KK45" s="265"/>
      <c r="KL45" s="386"/>
      <c r="KM45" s="188"/>
      <c r="KN45" s="188"/>
      <c r="KO45" s="188"/>
      <c r="KP45" s="188"/>
      <c r="KQ45" s="188"/>
      <c r="KR45" s="155">
        <f>KS45+KT45</f>
        <v>19527195.699799966</v>
      </c>
      <c r="KS45" s="728">
        <f>KS44+KS19</f>
        <v>14408533.70002</v>
      </c>
      <c r="KT45" s="728">
        <f>KT44+KT19</f>
        <v>5118661.9997799657</v>
      </c>
      <c r="KU45" s="728">
        <f t="shared" ref="KU45:KV45" si="507">KU44+KU19</f>
        <v>2263661.9999447665</v>
      </c>
      <c r="KV45" s="728">
        <f t="shared" si="507"/>
        <v>2854999.9998352001</v>
      </c>
      <c r="KW45" s="188">
        <f>KW44+KW19</f>
        <v>184828</v>
      </c>
      <c r="KX45" s="264"/>
      <c r="KY45" s="188"/>
      <c r="KZ45" s="188"/>
      <c r="LA45" s="188"/>
      <c r="LB45" s="188"/>
      <c r="LC45" s="265"/>
      <c r="LD45" s="386"/>
      <c r="LE45" s="188"/>
      <c r="LF45" s="188"/>
      <c r="LG45" s="188"/>
      <c r="LH45" s="188"/>
      <c r="LI45" s="188"/>
      <c r="LJ45" s="155">
        <f>LK45+LL45</f>
        <v>19527195.699779965</v>
      </c>
      <c r="LK45" s="728">
        <f>LK44+LK19</f>
        <v>14408533.699999999</v>
      </c>
      <c r="LL45" s="728">
        <f>LL44+LL19</f>
        <v>5118661.9997799657</v>
      </c>
      <c r="LM45" s="728">
        <f t="shared" ref="LM45:LN45" si="508">LM44+LM19</f>
        <v>2263661.9999447665</v>
      </c>
      <c r="LN45" s="728">
        <f t="shared" si="508"/>
        <v>2854999.9998352001</v>
      </c>
      <c r="LO45" s="188">
        <f>LO44+LO19</f>
        <v>184828</v>
      </c>
      <c r="LP45" s="188"/>
      <c r="LQ45" s="188"/>
      <c r="LR45" s="188"/>
      <c r="LS45" s="188"/>
      <c r="LT45" s="188"/>
      <c r="LU45" s="188"/>
      <c r="LV45" s="155">
        <f>LW45+LX45</f>
        <v>19527195.699779965</v>
      </c>
      <c r="LW45" s="728">
        <f>LW44+LW19</f>
        <v>14408533.699999999</v>
      </c>
      <c r="LX45" s="728">
        <f>LX44+LX19</f>
        <v>5118661.9997799657</v>
      </c>
      <c r="LY45" s="728">
        <f t="shared" ref="LY45:LZ45" si="509">LY44+LY19</f>
        <v>2263661.9999447665</v>
      </c>
      <c r="LZ45" s="728">
        <f t="shared" si="509"/>
        <v>2854999.9998352001</v>
      </c>
      <c r="MA45" s="188">
        <f>MA44+MA19</f>
        <v>184828</v>
      </c>
      <c r="MB45" s="264"/>
      <c r="MC45" s="188"/>
      <c r="MD45" s="188"/>
      <c r="ME45" s="188"/>
      <c r="MF45" s="188"/>
      <c r="MG45" s="265"/>
      <c r="MH45" s="386"/>
      <c r="MI45" s="188"/>
      <c r="MJ45" s="188"/>
      <c r="MK45" s="188"/>
      <c r="ML45" s="188"/>
      <c r="MM45" s="188"/>
      <c r="MN45" s="155">
        <f>MO45+MP45</f>
        <v>19527195.700274371</v>
      </c>
      <c r="MO45" s="155">
        <f>MO44+MO19</f>
        <v>14408533.700449999</v>
      </c>
      <c r="MP45" s="155">
        <f t="shared" ref="MP45:MS45" si="510">MP44+MP19</f>
        <v>5118661.9998243693</v>
      </c>
      <c r="MQ45" s="155">
        <f t="shared" si="510"/>
        <v>2263661.99990917</v>
      </c>
      <c r="MR45" s="155">
        <f t="shared" si="510"/>
        <v>2854999.9999152003</v>
      </c>
      <c r="MS45" s="155">
        <f t="shared" si="510"/>
        <v>184828</v>
      </c>
      <c r="MT45" s="155">
        <f>MT44+MT19</f>
        <v>173635.76199999987</v>
      </c>
      <c r="MU45" s="155">
        <f>MU44+MU19</f>
        <v>173635.76199999987</v>
      </c>
      <c r="MV45" s="155">
        <f t="shared" ref="MV45" si="511">MV44+MV19</f>
        <v>0</v>
      </c>
      <c r="MW45" s="155">
        <f t="shared" ref="MW45" si="512">MW44+MW19</f>
        <v>0</v>
      </c>
      <c r="MX45" s="155">
        <f t="shared" ref="MX45" si="513">MX44+MX19</f>
        <v>0</v>
      </c>
      <c r="MY45" s="155">
        <f t="shared" ref="MY45" si="514">MY44+MY19</f>
        <v>0</v>
      </c>
      <c r="MZ45" s="155">
        <f t="shared" si="408"/>
        <v>19885659.462274365</v>
      </c>
      <c r="NA45" s="155">
        <f>NA44+NA19</f>
        <v>14582169.462449998</v>
      </c>
      <c r="NB45" s="155">
        <f>NB44+NB19</f>
        <v>5118661.9998243693</v>
      </c>
      <c r="NC45" s="155">
        <f>NC44+NC19</f>
        <v>2263661.99990917</v>
      </c>
      <c r="ND45" s="155">
        <f>ND44+ND19</f>
        <v>2854999.9999152003</v>
      </c>
      <c r="NE45" s="155">
        <f t="shared" ref="NE45" si="515">NE44+NE19</f>
        <v>184828</v>
      </c>
      <c r="NR45" s="188" t="e">
        <f>NR44+NR19</f>
        <v>#REF!</v>
      </c>
      <c r="NS45" s="188" t="e">
        <f t="shared" ref="NS45:NW45" si="516">NS44+NS19</f>
        <v>#REF!</v>
      </c>
      <c r="NT45" s="188" t="e">
        <f t="shared" si="516"/>
        <v>#REF!</v>
      </c>
      <c r="NU45" s="188" t="e">
        <f>NU44+NU19</f>
        <v>#REF!</v>
      </c>
      <c r="NV45" s="188" t="e">
        <f t="shared" si="516"/>
        <v>#REF!</v>
      </c>
      <c r="NW45" s="188">
        <f t="shared" si="516"/>
        <v>184828</v>
      </c>
    </row>
    <row r="46" spans="1:387" s="388" customFormat="1" ht="18.75" customHeight="1" thickBot="1" x14ac:dyDescent="0.25">
      <c r="A46" s="387"/>
      <c r="B46" s="387"/>
      <c r="C46" s="387" t="s">
        <v>351</v>
      </c>
      <c r="D46" s="387">
        <v>19554800</v>
      </c>
      <c r="E46" s="387">
        <v>14251309.505147651</v>
      </c>
      <c r="F46" s="387">
        <v>5118661.9997886699</v>
      </c>
      <c r="G46" s="387">
        <v>2263661.9999091667</v>
      </c>
      <c r="H46" s="387">
        <v>2854999.9998794999</v>
      </c>
      <c r="I46" s="387">
        <v>184828</v>
      </c>
      <c r="J46" s="387"/>
      <c r="K46" s="387"/>
      <c r="L46" s="387"/>
      <c r="M46" s="387"/>
      <c r="N46" s="387"/>
      <c r="O46" s="387"/>
      <c r="P46" s="387">
        <v>19554800</v>
      </c>
      <c r="Q46" s="387">
        <v>14251309.505147651</v>
      </c>
      <c r="R46" s="387">
        <v>5118661.9997886699</v>
      </c>
      <c r="S46" s="387">
        <v>2263661.9999091667</v>
      </c>
      <c r="T46" s="387">
        <v>2854999.9998794999</v>
      </c>
      <c r="U46" s="387">
        <v>184828</v>
      </c>
      <c r="V46" s="387"/>
      <c r="W46" s="387"/>
      <c r="X46" s="387"/>
      <c r="Y46" s="387"/>
      <c r="Z46" s="387"/>
      <c r="AA46" s="387"/>
      <c r="AB46" s="387">
        <v>19554800</v>
      </c>
      <c r="AC46" s="387">
        <v>14251309.505147651</v>
      </c>
      <c r="AD46" s="387">
        <v>5118661.9997886699</v>
      </c>
      <c r="AE46" s="387">
        <v>2263661.9999091667</v>
      </c>
      <c r="AF46" s="387">
        <v>2854999.9998794999</v>
      </c>
      <c r="AG46" s="387">
        <v>184828</v>
      </c>
      <c r="AH46" s="387"/>
      <c r="AI46" s="387"/>
      <c r="AJ46" s="387"/>
      <c r="AK46" s="387"/>
      <c r="AL46" s="387"/>
      <c r="AM46" s="387"/>
      <c r="AN46" s="387">
        <v>19554800</v>
      </c>
      <c r="AO46" s="387">
        <v>14251309.505147699</v>
      </c>
      <c r="AP46" s="387">
        <v>5118661.9997886699</v>
      </c>
      <c r="AQ46" s="387">
        <v>2263661.9999091667</v>
      </c>
      <c r="AR46" s="387">
        <v>2854999.9998794999</v>
      </c>
      <c r="AS46" s="387">
        <v>184828</v>
      </c>
      <c r="AT46" s="387"/>
      <c r="AU46" s="387"/>
      <c r="AV46" s="387"/>
      <c r="AW46" s="387"/>
      <c r="AX46" s="387"/>
      <c r="AY46" s="387"/>
      <c r="AZ46" s="387">
        <v>19554800</v>
      </c>
      <c r="BA46" s="387">
        <v>14251309.505147699</v>
      </c>
      <c r="BB46" s="387">
        <v>5118661.9997886699</v>
      </c>
      <c r="BC46" s="387">
        <v>2263661.9999091667</v>
      </c>
      <c r="BD46" s="387">
        <v>2854999.9998794999</v>
      </c>
      <c r="BE46" s="387">
        <v>184828</v>
      </c>
      <c r="BF46" s="387"/>
      <c r="BG46" s="387"/>
      <c r="BH46" s="387"/>
      <c r="BI46" s="387"/>
      <c r="BJ46" s="387"/>
      <c r="BK46" s="387"/>
      <c r="BL46" s="387"/>
      <c r="BM46" s="387"/>
      <c r="BN46" s="387"/>
      <c r="BO46" s="387"/>
      <c r="BP46" s="387"/>
      <c r="BQ46" s="387"/>
      <c r="BR46" s="387"/>
      <c r="BS46" s="387"/>
      <c r="BT46" s="387"/>
      <c r="BU46" s="387"/>
      <c r="BV46" s="387"/>
      <c r="BW46" s="387"/>
      <c r="BX46" s="387">
        <v>19554800</v>
      </c>
      <c r="BY46" s="387">
        <v>14251309.505147699</v>
      </c>
      <c r="BZ46" s="387">
        <v>5118661.9997886699</v>
      </c>
      <c r="CA46" s="387">
        <v>2263661.9999091667</v>
      </c>
      <c r="CB46" s="387">
        <v>2854999.9998794999</v>
      </c>
      <c r="CC46" s="387">
        <v>184828</v>
      </c>
      <c r="CJ46" s="387">
        <v>19554800</v>
      </c>
      <c r="CK46" s="387">
        <v>14251309.505147699</v>
      </c>
      <c r="CL46" s="387">
        <v>5118661.9997886699</v>
      </c>
      <c r="CM46" s="387">
        <v>2263661.9999091667</v>
      </c>
      <c r="CN46" s="387">
        <v>2854999.9998794999</v>
      </c>
      <c r="CO46" s="387">
        <v>184828</v>
      </c>
      <c r="CP46" s="389"/>
      <c r="CQ46" s="389"/>
      <c r="CR46" s="389"/>
      <c r="CS46" s="389"/>
      <c r="CT46" s="389"/>
      <c r="CU46" s="389"/>
      <c r="CV46" s="387">
        <v>19554800</v>
      </c>
      <c r="CW46" s="387">
        <v>14251309.505147699</v>
      </c>
      <c r="CX46" s="387">
        <v>5118661.9997886699</v>
      </c>
      <c r="CY46" s="387">
        <v>2263661.9999091667</v>
      </c>
      <c r="CZ46" s="387">
        <v>2854999.9998794999</v>
      </c>
      <c r="DA46" s="387">
        <v>184828</v>
      </c>
      <c r="DB46" s="387"/>
      <c r="DC46" s="387"/>
      <c r="DD46" s="387"/>
      <c r="DE46" s="387"/>
      <c r="DF46" s="387"/>
      <c r="DG46" s="387"/>
      <c r="DH46" s="387">
        <v>19519926.699594319</v>
      </c>
      <c r="DI46" s="387">
        <v>14216436.699805651</v>
      </c>
      <c r="DJ46" s="387">
        <v>5118661.9997886699</v>
      </c>
      <c r="DK46" s="387">
        <v>2263661.9999091667</v>
      </c>
      <c r="DL46" s="387">
        <v>2854999.9998794999</v>
      </c>
      <c r="DM46" s="387">
        <v>184828</v>
      </c>
      <c r="DN46" s="387">
        <v>1854553</v>
      </c>
      <c r="DO46" s="387">
        <v>1854553</v>
      </c>
      <c r="DP46" s="387"/>
      <c r="DQ46" s="387"/>
      <c r="DR46" s="387"/>
      <c r="DS46" s="736"/>
      <c r="DT46" s="387">
        <v>21374479.699594319</v>
      </c>
      <c r="DU46" s="387">
        <v>16070989.699805651</v>
      </c>
      <c r="DV46" s="387">
        <v>5118661.9997886699</v>
      </c>
      <c r="DW46" s="387">
        <v>2263661.9999091667</v>
      </c>
      <c r="DX46" s="387">
        <v>2854999.9998794999</v>
      </c>
      <c r="DY46" s="387">
        <v>184828</v>
      </c>
      <c r="DZ46" s="387"/>
      <c r="EA46" s="390"/>
      <c r="EB46" s="387"/>
      <c r="EC46" s="387"/>
      <c r="ED46" s="993"/>
      <c r="EE46" s="994"/>
      <c r="EF46" s="387">
        <v>21374479.699594319</v>
      </c>
      <c r="EG46" s="387">
        <v>16070989.699805651</v>
      </c>
      <c r="EH46" s="387">
        <v>5118661.9997886699</v>
      </c>
      <c r="EI46" s="387">
        <v>2263661.9999091667</v>
      </c>
      <c r="EJ46" s="387">
        <v>2854999.9998794999</v>
      </c>
      <c r="EK46" s="387">
        <v>184828</v>
      </c>
      <c r="EL46" s="387"/>
      <c r="EM46" s="387"/>
      <c r="EN46" s="387"/>
      <c r="EO46" s="387"/>
      <c r="EP46" s="387"/>
      <c r="EQ46" s="387"/>
      <c r="ER46" s="391"/>
      <c r="ES46" s="387"/>
      <c r="ET46" s="387"/>
      <c r="EU46" s="387"/>
      <c r="EV46" s="387"/>
      <c r="EW46" s="387"/>
      <c r="EX46" s="387">
        <v>21374479.6995943</v>
      </c>
      <c r="EY46" s="387">
        <v>16070989.699805651</v>
      </c>
      <c r="EZ46" s="387">
        <v>5118661.9997886699</v>
      </c>
      <c r="FA46" s="387">
        <v>2263661.9999091667</v>
      </c>
      <c r="FB46" s="387">
        <v>2854999.9998794999</v>
      </c>
      <c r="FC46" s="387">
        <v>184828</v>
      </c>
      <c r="FD46" s="391"/>
      <c r="FE46" s="387"/>
      <c r="FF46" s="387"/>
      <c r="FG46" s="387"/>
      <c r="FH46" s="387"/>
      <c r="FI46" s="736"/>
      <c r="FJ46" s="391"/>
      <c r="FK46" s="392"/>
      <c r="FL46" s="392"/>
      <c r="FM46" s="392"/>
      <c r="FN46" s="392"/>
      <c r="FO46" s="393"/>
      <c r="FP46" s="387">
        <v>21374479.699594319</v>
      </c>
      <c r="FQ46" s="387">
        <v>16070989.699805651</v>
      </c>
      <c r="FR46" s="387">
        <v>5118661.9997886699</v>
      </c>
      <c r="FS46" s="387">
        <v>2263661.9999091667</v>
      </c>
      <c r="FT46" s="387">
        <v>2854999.9998794999</v>
      </c>
      <c r="FU46" s="387">
        <v>184828</v>
      </c>
      <c r="FV46" s="391"/>
      <c r="FW46" s="387"/>
      <c r="FX46" s="387"/>
      <c r="FY46" s="387"/>
      <c r="FZ46" s="387"/>
      <c r="GA46" s="736"/>
      <c r="GB46" s="391"/>
      <c r="GC46" s="387"/>
      <c r="GD46" s="387"/>
      <c r="GE46" s="387"/>
      <c r="GF46" s="387"/>
      <c r="GG46" s="387"/>
      <c r="GH46" s="387">
        <v>21374479.699594319</v>
      </c>
      <c r="GI46" s="387">
        <v>16070989.699805651</v>
      </c>
      <c r="GJ46" s="387">
        <v>5118661.9997886699</v>
      </c>
      <c r="GK46" s="387">
        <v>2263661.9999091667</v>
      </c>
      <c r="GL46" s="387">
        <v>2854999.9998794999</v>
      </c>
      <c r="GM46" s="387">
        <v>184828</v>
      </c>
      <c r="GN46" s="391"/>
      <c r="GO46" s="387"/>
      <c r="GP46" s="387"/>
      <c r="GQ46" s="387"/>
      <c r="GR46" s="387"/>
      <c r="GS46" s="736"/>
      <c r="GT46" s="387"/>
      <c r="GU46" s="387"/>
      <c r="GV46" s="387"/>
      <c r="GW46" s="387"/>
      <c r="GX46" s="387"/>
      <c r="GY46" s="387"/>
      <c r="GZ46" s="387">
        <f>HA46+HB46+HE46</f>
        <v>19712023.699788667</v>
      </c>
      <c r="HA46" s="387">
        <v>14408533.699999999</v>
      </c>
      <c r="HB46" s="387">
        <v>5118661.9997886699</v>
      </c>
      <c r="HC46" s="387">
        <v>2263661.9999091667</v>
      </c>
      <c r="HD46" s="387">
        <v>2854999.9998794999</v>
      </c>
      <c r="HE46" s="387">
        <v>184828</v>
      </c>
      <c r="HF46" s="389"/>
      <c r="HG46" s="389"/>
      <c r="HH46" s="389"/>
      <c r="HI46" s="389"/>
      <c r="HJ46" s="389"/>
      <c r="HK46" s="389"/>
      <c r="HL46" s="389"/>
      <c r="HM46" s="389"/>
      <c r="HN46" s="389"/>
      <c r="HO46" s="389"/>
      <c r="HP46" s="389"/>
      <c r="HQ46" s="389"/>
      <c r="HR46" s="389"/>
      <c r="HS46" s="389"/>
      <c r="HT46" s="389"/>
      <c r="HU46" s="389"/>
      <c r="HV46" s="389"/>
      <c r="HW46" s="389"/>
      <c r="HX46" s="389"/>
      <c r="HY46" s="389"/>
      <c r="HZ46" s="389"/>
      <c r="IA46" s="389"/>
      <c r="IB46" s="389"/>
      <c r="IC46" s="389"/>
      <c r="ID46" s="387">
        <f>IE46+IF46+II46</f>
        <v>19712023.699788667</v>
      </c>
      <c r="IE46" s="387">
        <v>14408533.699999999</v>
      </c>
      <c r="IF46" s="387">
        <v>5118661.9997886699</v>
      </c>
      <c r="IG46" s="387">
        <v>2263661.9999091667</v>
      </c>
      <c r="IH46" s="387">
        <v>2854999.9998794999</v>
      </c>
      <c r="II46" s="387">
        <v>184828</v>
      </c>
      <c r="IJ46" s="391"/>
      <c r="IK46" s="387"/>
      <c r="IL46" s="387"/>
      <c r="IM46" s="387"/>
      <c r="IN46" s="387"/>
      <c r="IO46" s="736"/>
      <c r="IP46" s="387"/>
      <c r="IQ46" s="387"/>
      <c r="IR46" s="387"/>
      <c r="IS46" s="387"/>
      <c r="IT46" s="387"/>
      <c r="IU46" s="387"/>
      <c r="IV46" s="387">
        <f>IW46+IX46+JA46</f>
        <v>19712023.699788667</v>
      </c>
      <c r="IW46" s="387">
        <v>14408533.699999999</v>
      </c>
      <c r="IX46" s="387">
        <v>5118661.9997886699</v>
      </c>
      <c r="IY46" s="387">
        <v>2263661.9999091667</v>
      </c>
      <c r="IZ46" s="387">
        <v>2854999.9998794999</v>
      </c>
      <c r="JA46" s="387">
        <v>184828</v>
      </c>
      <c r="JB46" s="394"/>
      <c r="JC46" s="395"/>
      <c r="JD46" s="395"/>
      <c r="JE46" s="395"/>
      <c r="JF46" s="395"/>
      <c r="JG46" s="396"/>
      <c r="JH46" s="737"/>
      <c r="JI46" s="387"/>
      <c r="JJ46" s="387"/>
      <c r="JK46" s="387"/>
      <c r="JL46" s="387"/>
      <c r="JM46" s="387"/>
      <c r="JN46" s="387">
        <f>JO46+JP46+JS46</f>
        <v>19712023.799788669</v>
      </c>
      <c r="JO46" s="387">
        <v>14408533.800000001</v>
      </c>
      <c r="JP46" s="387">
        <v>5118661.9997886699</v>
      </c>
      <c r="JQ46" s="387">
        <v>2263661.99990917</v>
      </c>
      <c r="JR46" s="387">
        <v>2854999.9998794999</v>
      </c>
      <c r="JS46" s="387">
        <v>184828</v>
      </c>
      <c r="JT46" s="387"/>
      <c r="JU46" s="387"/>
      <c r="JV46" s="387"/>
      <c r="JW46" s="387"/>
      <c r="JX46" s="387"/>
      <c r="JY46" s="387"/>
      <c r="JZ46" s="387">
        <f>KA46+KB46+KE46</f>
        <v>19712023.699788667</v>
      </c>
      <c r="KA46" s="387">
        <v>14408533.699999999</v>
      </c>
      <c r="KB46" s="387">
        <v>5118661.9997886699</v>
      </c>
      <c r="KC46" s="387">
        <v>2263661.99990917</v>
      </c>
      <c r="KD46" s="387">
        <v>2854999.9998794999</v>
      </c>
      <c r="KE46" s="387">
        <v>184828</v>
      </c>
      <c r="KF46" s="394"/>
      <c r="KG46" s="395"/>
      <c r="KH46" s="395"/>
      <c r="KI46" s="395"/>
      <c r="KJ46" s="395"/>
      <c r="KK46" s="396"/>
      <c r="KL46" s="397"/>
      <c r="KM46" s="387"/>
      <c r="KN46" s="387"/>
      <c r="KO46" s="387"/>
      <c r="KP46" s="387"/>
      <c r="KQ46" s="387"/>
      <c r="KR46" s="398">
        <f>KS46+KT46</f>
        <v>19527195.699788667</v>
      </c>
      <c r="KS46" s="399">
        <v>14408533.699999999</v>
      </c>
      <c r="KT46" s="399">
        <v>5118661.9997886699</v>
      </c>
      <c r="KU46" s="399">
        <v>2263661.99990917</v>
      </c>
      <c r="KV46" s="399">
        <v>2854999.9998794999</v>
      </c>
      <c r="KW46" s="387">
        <v>184828</v>
      </c>
      <c r="KX46" s="394"/>
      <c r="KY46" s="395"/>
      <c r="KZ46" s="395"/>
      <c r="LA46" s="395"/>
      <c r="LB46" s="395"/>
      <c r="LC46" s="396"/>
      <c r="LD46" s="397"/>
      <c r="LE46" s="387"/>
      <c r="LF46" s="387"/>
      <c r="LG46" s="387"/>
      <c r="LH46" s="387"/>
      <c r="LI46" s="387"/>
      <c r="LJ46" s="398">
        <f>LK46+LL46</f>
        <v>19527195.699788667</v>
      </c>
      <c r="LK46" s="399">
        <v>14408533.699999999</v>
      </c>
      <c r="LL46" s="399">
        <v>5118661.9997886699</v>
      </c>
      <c r="LM46" s="399">
        <v>2263661.99990917</v>
      </c>
      <c r="LN46" s="399">
        <v>2854999.9998794999</v>
      </c>
      <c r="LO46" s="387">
        <v>184828</v>
      </c>
      <c r="LP46" s="387"/>
      <c r="LQ46" s="387"/>
      <c r="LR46" s="387"/>
      <c r="LS46" s="387"/>
      <c r="LT46" s="387"/>
      <c r="LU46" s="387"/>
      <c r="LV46" s="398">
        <f>LW46+LX46</f>
        <v>19527195.699788667</v>
      </c>
      <c r="LW46" s="399">
        <v>14408533.699999999</v>
      </c>
      <c r="LX46" s="399">
        <v>5118661.9997886699</v>
      </c>
      <c r="LY46" s="399">
        <v>2263661.99990917</v>
      </c>
      <c r="LZ46" s="399">
        <v>2854999.9998794999</v>
      </c>
      <c r="MA46" s="387">
        <v>184828</v>
      </c>
      <c r="MB46" s="394"/>
      <c r="MC46" s="395"/>
      <c r="MD46" s="395"/>
      <c r="ME46" s="395"/>
      <c r="MF46" s="395"/>
      <c r="MG46" s="396"/>
      <c r="MH46" s="397"/>
      <c r="MI46" s="387"/>
      <c r="MJ46" s="387"/>
      <c r="MK46" s="387"/>
      <c r="ML46" s="387"/>
      <c r="MM46" s="387"/>
      <c r="MN46" s="398">
        <f t="shared" ref="MN46" si="517">MO46+MP46</f>
        <v>19527195.699788667</v>
      </c>
      <c r="MO46" s="399">
        <v>14408533.699999999</v>
      </c>
      <c r="MP46" s="399">
        <v>5118661.9997886699</v>
      </c>
      <c r="MQ46" s="399">
        <v>2263661.99990917</v>
      </c>
      <c r="MR46" s="399">
        <v>2854999.9998794999</v>
      </c>
      <c r="MS46" s="387">
        <v>184828</v>
      </c>
      <c r="MT46" s="188"/>
      <c r="MU46" s="188"/>
      <c r="MV46" s="188"/>
      <c r="MW46" s="188"/>
      <c r="MX46" s="188"/>
      <c r="MY46" s="188"/>
      <c r="MZ46" s="155">
        <f t="shared" si="408"/>
        <v>19469135.999788672</v>
      </c>
      <c r="NA46" s="728">
        <v>14165646</v>
      </c>
      <c r="NB46" s="728">
        <f>NC46+ND46</f>
        <v>5118661.9997886699</v>
      </c>
      <c r="NC46" s="728">
        <v>2263661.99990917</v>
      </c>
      <c r="ND46" s="728">
        <v>2854999.9998794999</v>
      </c>
      <c r="NE46" s="728">
        <v>184828</v>
      </c>
      <c r="NF46" s="394"/>
      <c r="NG46" s="395"/>
      <c r="NH46" s="395"/>
      <c r="NI46" s="395"/>
      <c r="NJ46" s="395"/>
      <c r="NK46" s="396"/>
      <c r="NL46" s="397"/>
      <c r="NM46" s="387"/>
      <c r="NN46" s="387"/>
      <c r="NO46" s="387"/>
      <c r="NP46" s="387"/>
      <c r="NQ46" s="387"/>
      <c r="NR46" s="398">
        <v>19284307.999788672</v>
      </c>
      <c r="NS46" s="399">
        <v>14165646</v>
      </c>
      <c r="NT46" s="399">
        <v>5118661.9997886699</v>
      </c>
      <c r="NU46" s="399">
        <v>2263661.99990917</v>
      </c>
      <c r="NV46" s="399">
        <v>2854999.9998794999</v>
      </c>
      <c r="NW46" s="387">
        <v>184828</v>
      </c>
    </row>
    <row r="47" spans="1:387" s="190" customFormat="1" ht="18.75" customHeight="1" x14ac:dyDescent="0.2">
      <c r="A47" s="216"/>
      <c r="B47" s="216"/>
      <c r="C47" s="216"/>
      <c r="D47" s="216">
        <f>D46-D45</f>
        <v>1.9063681364059448E-2</v>
      </c>
      <c r="E47" s="216">
        <f t="shared" ref="E47:I47" si="518">E46-E45</f>
        <v>0</v>
      </c>
      <c r="F47" s="216">
        <f t="shared" si="518"/>
        <v>-0.47599999792873859</v>
      </c>
      <c r="G47" s="216">
        <f t="shared" si="518"/>
        <v>-0.41599999973550439</v>
      </c>
      <c r="H47" s="216">
        <f t="shared" si="518"/>
        <v>-6.0000000055879354E-2</v>
      </c>
      <c r="I47" s="216">
        <f t="shared" si="518"/>
        <v>0</v>
      </c>
      <c r="J47" s="216"/>
      <c r="K47" s="216"/>
      <c r="L47" s="216"/>
      <c r="M47" s="216"/>
      <c r="N47" s="216"/>
      <c r="O47" s="216"/>
      <c r="P47" s="216">
        <f>P46-P45</f>
        <v>1.9063681364059448E-2</v>
      </c>
      <c r="Q47" s="216">
        <f t="shared" ref="Q47:T47" si="519">Q46-Q45</f>
        <v>0</v>
      </c>
      <c r="R47" s="216">
        <f t="shared" si="519"/>
        <v>-0.47599999699741602</v>
      </c>
      <c r="S47" s="216">
        <f t="shared" si="519"/>
        <v>-0.41600000020116568</v>
      </c>
      <c r="T47" s="216">
        <f t="shared" si="519"/>
        <v>-6.0000000055879354E-2</v>
      </c>
      <c r="U47" s="216">
        <f>U46-U45</f>
        <v>0</v>
      </c>
      <c r="V47" s="216"/>
      <c r="W47" s="216"/>
      <c r="X47" s="216"/>
      <c r="Y47" s="216"/>
      <c r="Z47" s="216"/>
      <c r="AA47" s="216"/>
      <c r="AB47" s="216">
        <f>AB46-AB45</f>
        <v>0.47714368253946304</v>
      </c>
      <c r="AC47" s="216">
        <f t="shared" ref="AC47:AF47" si="520">AC46-AC45</f>
        <v>-0.41474999859929085</v>
      </c>
      <c r="AD47" s="216">
        <f t="shared" si="520"/>
        <v>0.396830003708601</v>
      </c>
      <c r="AE47" s="216">
        <f t="shared" si="520"/>
        <v>6.0949999839067459E-2</v>
      </c>
      <c r="AF47" s="216">
        <f t="shared" si="520"/>
        <v>0.33588000014424324</v>
      </c>
      <c r="AG47" s="216">
        <f>AG46-AG45</f>
        <v>0</v>
      </c>
      <c r="AH47" s="216"/>
      <c r="AI47" s="216"/>
      <c r="AJ47" s="216"/>
      <c r="AK47" s="216"/>
      <c r="AL47" s="216"/>
      <c r="AM47" s="216"/>
      <c r="AN47" s="216">
        <f>AN46-AN45</f>
        <v>0.36114368587732315</v>
      </c>
      <c r="AO47" s="216">
        <f t="shared" ref="AO47:AR47" si="521">AO46-AO45</f>
        <v>-3.0749950557947159E-2</v>
      </c>
      <c r="AP47" s="216">
        <f t="shared" si="521"/>
        <v>-0.103169996291399</v>
      </c>
      <c r="AQ47" s="216">
        <f t="shared" si="521"/>
        <v>-0.43905000016093254</v>
      </c>
      <c r="AR47" s="216">
        <f t="shared" si="521"/>
        <v>-0.16411999985575676</v>
      </c>
      <c r="AS47" s="216">
        <f>AS46-AS45</f>
        <v>0</v>
      </c>
      <c r="AT47" s="216"/>
      <c r="AU47" s="216"/>
      <c r="AV47" s="216"/>
      <c r="AW47" s="216"/>
      <c r="AX47" s="216"/>
      <c r="AY47" s="216"/>
      <c r="AZ47" s="216">
        <f>AZ46-AZ45</f>
        <v>0.49506362900137901</v>
      </c>
      <c r="BA47" s="216">
        <f t="shared" ref="BA47:BD47" si="522">BA46-BA45</f>
        <v>0</v>
      </c>
      <c r="BB47" s="216">
        <f t="shared" si="522"/>
        <v>0</v>
      </c>
      <c r="BC47" s="216">
        <f t="shared" si="522"/>
        <v>9.5949999522417784E-2</v>
      </c>
      <c r="BD47" s="216">
        <f t="shared" si="522"/>
        <v>0</v>
      </c>
      <c r="BE47" s="216">
        <f>BE46-BE45</f>
        <v>0</v>
      </c>
      <c r="BF47" s="216"/>
      <c r="BG47" s="216"/>
      <c r="BH47" s="216"/>
      <c r="BI47" s="216"/>
      <c r="BJ47" s="216"/>
      <c r="BK47" s="216"/>
      <c r="BL47" s="216"/>
      <c r="BM47" s="216"/>
      <c r="BN47" s="216"/>
      <c r="BO47" s="216"/>
      <c r="BP47" s="216"/>
      <c r="BQ47" s="216"/>
      <c r="BR47" s="216"/>
      <c r="BS47" s="216"/>
      <c r="BT47" s="216"/>
      <c r="BU47" s="216"/>
      <c r="BV47" s="216"/>
      <c r="BW47" s="216"/>
      <c r="BX47" s="216">
        <f>BX46-BX45</f>
        <v>-0.17224431782960892</v>
      </c>
      <c r="BY47" s="216">
        <f t="shared" ref="BY47:CB47" si="523">BY46-BY45</f>
        <v>-0.45094795152544975</v>
      </c>
      <c r="BZ47" s="216">
        <f t="shared" si="523"/>
        <v>-0.21635999716818333</v>
      </c>
      <c r="CA47" s="216">
        <f t="shared" si="523"/>
        <v>8.7219999637454748E-2</v>
      </c>
      <c r="CB47" s="216">
        <f t="shared" si="523"/>
        <v>-0.30358000006526709</v>
      </c>
      <c r="CC47" s="216">
        <f>CC46-CC45</f>
        <v>0</v>
      </c>
      <c r="CJ47" s="216">
        <f>CJ46-CJ45</f>
        <v>7.7755682170391083E-2</v>
      </c>
      <c r="CK47" s="216">
        <f t="shared" ref="CK47:CO47" si="524">CK46-CK45</f>
        <v>-0.45094795152544975</v>
      </c>
      <c r="CL47" s="216">
        <f t="shared" si="524"/>
        <v>3.3640002831816673E-2</v>
      </c>
      <c r="CM47" s="216">
        <f t="shared" si="524"/>
        <v>-0.46278000017628074</v>
      </c>
      <c r="CN47" s="216">
        <f t="shared" si="524"/>
        <v>0.4964199997484684</v>
      </c>
      <c r="CO47" s="216">
        <f t="shared" si="524"/>
        <v>0</v>
      </c>
      <c r="CP47" s="239"/>
      <c r="CQ47" s="239"/>
      <c r="CR47" s="239"/>
      <c r="CS47" s="239"/>
      <c r="CT47" s="239"/>
      <c r="CU47" s="239"/>
      <c r="CV47" s="216">
        <f>CV46-CV45</f>
        <v>7.7755682170391083E-2</v>
      </c>
      <c r="CW47" s="216">
        <f t="shared" ref="CW47:DA47" si="525">CW46-CW45</f>
        <v>-0.45094795152544975</v>
      </c>
      <c r="CX47" s="216">
        <f t="shared" si="525"/>
        <v>3.3640002831816673E-2</v>
      </c>
      <c r="CY47" s="216">
        <f t="shared" si="525"/>
        <v>-0.46278000017628074</v>
      </c>
      <c r="CZ47" s="216">
        <f t="shared" si="525"/>
        <v>0.4964199997484684</v>
      </c>
      <c r="DA47" s="216">
        <f t="shared" si="525"/>
        <v>0</v>
      </c>
      <c r="DB47" s="216"/>
      <c r="DC47" s="216"/>
      <c r="DD47" s="216"/>
      <c r="DE47" s="216"/>
      <c r="DF47" s="216"/>
      <c r="DG47" s="216"/>
      <c r="DH47" s="216">
        <f>DH46-DH45</f>
        <v>-0.22264999896287918</v>
      </c>
      <c r="DI47" s="216">
        <f>DI46-DI45</f>
        <v>-0.2562899999320507</v>
      </c>
      <c r="DJ47" s="216">
        <f t="shared" ref="DJ47:DN47" si="526">DJ46-DJ45</f>
        <v>3.3640002831816673E-2</v>
      </c>
      <c r="DK47" s="216">
        <f t="shared" si="526"/>
        <v>-0.46278000017628074</v>
      </c>
      <c r="DL47" s="216">
        <f t="shared" si="526"/>
        <v>0.4964199997484684</v>
      </c>
      <c r="DM47" s="216">
        <f t="shared" si="526"/>
        <v>0</v>
      </c>
      <c r="DN47" s="216">
        <f t="shared" si="526"/>
        <v>0</v>
      </c>
      <c r="DO47" s="216"/>
      <c r="DP47" s="216"/>
      <c r="DQ47" s="216"/>
      <c r="DR47" s="216"/>
      <c r="DS47" s="216"/>
      <c r="DT47" s="216">
        <f>DT46-DT45</f>
        <v>-0.22264999896287918</v>
      </c>
      <c r="DU47" s="216">
        <f>DU46-DU45</f>
        <v>-0.2562899999320507</v>
      </c>
      <c r="DV47" s="216">
        <f t="shared" ref="DV47:DY47" si="527">DV46-DV45</f>
        <v>3.3640002831816673E-2</v>
      </c>
      <c r="DW47" s="216">
        <f t="shared" si="527"/>
        <v>-0.46278000017628074</v>
      </c>
      <c r="DX47" s="216">
        <f t="shared" si="527"/>
        <v>0.4964199997484684</v>
      </c>
      <c r="DY47" s="216">
        <f t="shared" si="527"/>
        <v>0</v>
      </c>
      <c r="DZ47" s="216"/>
      <c r="EA47" s="240"/>
      <c r="EB47" s="216"/>
      <c r="EC47" s="216"/>
      <c r="ED47" s="216"/>
      <c r="EE47" s="216"/>
      <c r="EF47" s="216">
        <f>EF46-EF45</f>
        <v>-0.25690999627113342</v>
      </c>
      <c r="EG47" s="216">
        <f>EG46-EG45</f>
        <v>-0.2905499991029501</v>
      </c>
      <c r="EH47" s="216">
        <f t="shared" ref="EH47:EK47" si="528">EH46-EH45</f>
        <v>3.3640002831816673E-2</v>
      </c>
      <c r="EI47" s="216">
        <f t="shared" si="528"/>
        <v>-0.46278000017628074</v>
      </c>
      <c r="EJ47" s="216">
        <f t="shared" si="528"/>
        <v>0.4964199997484684</v>
      </c>
      <c r="EK47" s="216">
        <f t="shared" si="528"/>
        <v>0</v>
      </c>
      <c r="EL47" s="216"/>
      <c r="EM47" s="216"/>
      <c r="EN47" s="216"/>
      <c r="EO47" s="216"/>
      <c r="EP47" s="216"/>
      <c r="EQ47" s="216"/>
      <c r="ER47" s="241"/>
      <c r="ES47" s="216"/>
      <c r="ET47" s="216"/>
      <c r="EU47" s="216"/>
      <c r="EV47" s="216"/>
      <c r="EW47" s="216"/>
      <c r="EX47" s="216">
        <f>EX46-EX45</f>
        <v>-0.35404006764292717</v>
      </c>
      <c r="EY47" s="216">
        <f>EY46-EY45</f>
        <v>-4.8428773880004883E-8</v>
      </c>
      <c r="EZ47" s="216">
        <f t="shared" ref="EZ47:FC47" si="529">EZ46-EZ45</f>
        <v>-0.3540399968624115</v>
      </c>
      <c r="FA47" s="216">
        <f t="shared" si="529"/>
        <v>1.9539999775588512E-2</v>
      </c>
      <c r="FB47" s="216">
        <f t="shared" si="529"/>
        <v>-0.37358000036329031</v>
      </c>
      <c r="FC47" s="216">
        <f t="shared" si="529"/>
        <v>0</v>
      </c>
      <c r="FD47" s="241"/>
      <c r="FE47" s="216"/>
      <c r="FF47" s="216"/>
      <c r="FG47" s="216"/>
      <c r="FH47" s="216"/>
      <c r="FI47" s="216"/>
      <c r="FJ47" s="241"/>
      <c r="FK47" s="136"/>
      <c r="FL47" s="136"/>
      <c r="FM47" s="136"/>
      <c r="FN47" s="136"/>
      <c r="FO47" s="136"/>
      <c r="FP47" s="216">
        <f>FP46-FP45</f>
        <v>-0.35404004901647568</v>
      </c>
      <c r="FQ47" s="216">
        <f>FQ46-FQ45</f>
        <v>-4.8428773880004883E-8</v>
      </c>
      <c r="FR47" s="216">
        <f t="shared" ref="FR47:FU47" si="530">FR46-FR45</f>
        <v>-0.3540399968624115</v>
      </c>
      <c r="FS47" s="216">
        <f t="shared" si="530"/>
        <v>1.9539999775588512E-2</v>
      </c>
      <c r="FT47" s="216">
        <f t="shared" si="530"/>
        <v>-0.37358000036329031</v>
      </c>
      <c r="FU47" s="216">
        <f t="shared" si="530"/>
        <v>0</v>
      </c>
      <c r="FV47" s="241"/>
      <c r="FW47" s="216"/>
      <c r="FX47" s="216"/>
      <c r="FY47" s="216"/>
      <c r="FZ47" s="216"/>
      <c r="GA47" s="216"/>
      <c r="GB47" s="241"/>
      <c r="GC47" s="216"/>
      <c r="GD47" s="216"/>
      <c r="GE47" s="216"/>
      <c r="GF47" s="216"/>
      <c r="GG47" s="216"/>
      <c r="GH47" s="216">
        <f>GH46-GH45</f>
        <v>-0.2524900957942009</v>
      </c>
      <c r="GI47" s="216">
        <f>GI46-GI45</f>
        <v>0.10154990293085575</v>
      </c>
      <c r="GJ47" s="216">
        <f t="shared" ref="GJ47:GM47" si="531">GJ46-GJ45</f>
        <v>-0.3540399968624115</v>
      </c>
      <c r="GK47" s="216">
        <f t="shared" si="531"/>
        <v>1.9539999309927225E-2</v>
      </c>
      <c r="GL47" s="216">
        <f t="shared" si="531"/>
        <v>-0.37358000036329031</v>
      </c>
      <c r="GM47" s="216">
        <f t="shared" si="531"/>
        <v>0</v>
      </c>
      <c r="GN47" s="241"/>
      <c r="GO47" s="216"/>
      <c r="GP47" s="216"/>
      <c r="GQ47" s="216"/>
      <c r="GR47" s="216"/>
      <c r="GS47" s="216"/>
      <c r="GT47" s="241"/>
      <c r="GU47" s="216"/>
      <c r="GV47" s="216"/>
      <c r="GW47" s="216"/>
      <c r="GX47" s="216"/>
      <c r="GY47" s="216"/>
      <c r="GZ47" s="216">
        <f>GZ46-GZ45</f>
        <v>-0.37358000129461288</v>
      </c>
      <c r="HA47" s="216">
        <f>HA46-HA45</f>
        <v>0</v>
      </c>
      <c r="HB47" s="216">
        <f t="shared" ref="HB47:HE47" si="532">HB46-HB45</f>
        <v>-0.37357999756932259</v>
      </c>
      <c r="HC47" s="216">
        <f t="shared" si="532"/>
        <v>0</v>
      </c>
      <c r="HD47" s="216">
        <f t="shared" si="532"/>
        <v>-0.37358000036329031</v>
      </c>
      <c r="HE47" s="216">
        <f t="shared" si="532"/>
        <v>0</v>
      </c>
      <c r="HF47" s="239"/>
      <c r="HG47" s="239"/>
      <c r="HH47" s="239"/>
      <c r="HI47" s="239"/>
      <c r="HJ47" s="239"/>
      <c r="HK47" s="239"/>
      <c r="HL47" s="239"/>
      <c r="HM47" s="239"/>
      <c r="HN47" s="239"/>
      <c r="HO47" s="239"/>
      <c r="HP47" s="239"/>
      <c r="HQ47" s="239"/>
      <c r="HR47" s="239"/>
      <c r="HS47" s="239"/>
      <c r="HT47" s="239"/>
      <c r="HU47" s="239"/>
      <c r="HV47" s="239"/>
      <c r="HW47" s="239"/>
      <c r="HX47" s="239"/>
      <c r="HY47" s="239"/>
      <c r="HZ47" s="239"/>
      <c r="IA47" s="239"/>
      <c r="IB47" s="239"/>
      <c r="IC47" s="239"/>
      <c r="ID47" s="216">
        <f>ID46-ID45</f>
        <v>0</v>
      </c>
      <c r="IE47" s="216">
        <f>IE46-IE45</f>
        <v>0</v>
      </c>
      <c r="IF47" s="216">
        <f t="shared" ref="IF47:II47" si="533">IF46-IF45</f>
        <v>0</v>
      </c>
      <c r="IG47" s="216">
        <f t="shared" si="533"/>
        <v>0</v>
      </c>
      <c r="IH47" s="216">
        <f t="shared" si="533"/>
        <v>0</v>
      </c>
      <c r="II47" s="216">
        <f t="shared" si="533"/>
        <v>0</v>
      </c>
      <c r="IJ47" s="241"/>
      <c r="IK47" s="216"/>
      <c r="IL47" s="216"/>
      <c r="IM47" s="216"/>
      <c r="IN47" s="216"/>
      <c r="IO47" s="216"/>
      <c r="IP47" s="241"/>
      <c r="IQ47" s="216"/>
      <c r="IR47" s="216"/>
      <c r="IS47" s="216"/>
      <c r="IT47" s="216"/>
      <c r="IU47" s="216"/>
      <c r="IV47" s="216">
        <f>IV46-IV45</f>
        <v>0.36116719990968704</v>
      </c>
      <c r="IW47" s="216">
        <f>IW46-IW45</f>
        <v>0.44546999782323837</v>
      </c>
      <c r="IX47" s="216">
        <f>IX46-IX45</f>
        <v>-8.4302796050906181E-2</v>
      </c>
      <c r="IY47" s="216">
        <f>IY46-IY45</f>
        <v>-8.4302800241857767E-2</v>
      </c>
      <c r="IZ47" s="216">
        <f>IZ46-IZ45</f>
        <v>0</v>
      </c>
      <c r="JA47" s="216">
        <f t="shared" ref="JA47" si="534">JA46-JA45</f>
        <v>0</v>
      </c>
      <c r="JB47" s="216"/>
      <c r="JC47" s="216"/>
      <c r="JD47" s="216"/>
      <c r="JE47" s="216"/>
      <c r="JF47" s="216"/>
      <c r="JG47" s="216"/>
      <c r="JH47" s="241"/>
      <c r="JI47" s="216"/>
      <c r="JJ47" s="216"/>
      <c r="JK47" s="216"/>
      <c r="JL47" s="216"/>
      <c r="JM47" s="216"/>
      <c r="JN47" s="216">
        <f>JN46-JN45</f>
        <v>0.36260870099067688</v>
      </c>
      <c r="JO47" s="216">
        <f>JO46-JO45</f>
        <v>0</v>
      </c>
      <c r="JP47" s="216">
        <f>JP46-JP45</f>
        <v>0.3626087037846446</v>
      </c>
      <c r="JQ47" s="216">
        <f>JQ46-JQ45</f>
        <v>3.1464403495192528E-2</v>
      </c>
      <c r="JR47" s="216">
        <f>JR46-JR45</f>
        <v>0.33114430028945208</v>
      </c>
      <c r="JS47" s="216">
        <f t="shared" ref="JS47" si="535">JS46-JS45</f>
        <v>0</v>
      </c>
      <c r="JT47" s="239"/>
      <c r="JU47" s="239"/>
      <c r="JV47" s="239"/>
      <c r="JW47" s="239"/>
      <c r="JX47" s="239"/>
      <c r="JY47" s="239"/>
      <c r="JZ47" s="216">
        <f t="shared" ref="JZ47:KE47" si="536">JZ46-JZ45</f>
        <v>0.26260869950056076</v>
      </c>
      <c r="KA47" s="216">
        <f t="shared" si="536"/>
        <v>-0.10000000149011612</v>
      </c>
      <c r="KB47" s="216">
        <f t="shared" si="536"/>
        <v>0.3626087037846446</v>
      </c>
      <c r="KC47" s="216">
        <f t="shared" si="536"/>
        <v>3.1464403495192528E-2</v>
      </c>
      <c r="KD47" s="216">
        <f t="shared" si="536"/>
        <v>0.33114430028945208</v>
      </c>
      <c r="KE47" s="216">
        <f t="shared" si="536"/>
        <v>0</v>
      </c>
      <c r="KF47" s="216"/>
      <c r="KG47" s="216"/>
      <c r="KH47" s="216"/>
      <c r="KI47" s="216"/>
      <c r="KJ47" s="216"/>
      <c r="KK47" s="216"/>
      <c r="KL47" s="241"/>
      <c r="KM47" s="216"/>
      <c r="KN47" s="216"/>
      <c r="KO47" s="216"/>
      <c r="KP47" s="216"/>
      <c r="KQ47" s="216"/>
      <c r="KR47" s="216">
        <f>KR46-KR45</f>
        <v>-1.1298805475234985E-5</v>
      </c>
      <c r="KS47" s="400">
        <f>KS46-KS45</f>
        <v>-2.0001083612442017E-5</v>
      </c>
      <c r="KT47" s="400">
        <f>KT46-KT45</f>
        <v>8.7041407823562622E-6</v>
      </c>
      <c r="KU47" s="401">
        <f>KU46-KU45</f>
        <v>-3.5596545785665512E-5</v>
      </c>
      <c r="KV47" s="401">
        <f t="shared" ref="KV47:KW47" si="537">KV46-KV45</f>
        <v>4.4299755245447159E-5</v>
      </c>
      <c r="KW47" s="216">
        <f t="shared" si="537"/>
        <v>0</v>
      </c>
      <c r="KX47" s="216"/>
      <c r="KY47" s="216"/>
      <c r="KZ47" s="216"/>
      <c r="LA47" s="216"/>
      <c r="LB47" s="216"/>
      <c r="LC47" s="216"/>
      <c r="LD47" s="241"/>
      <c r="LE47" s="216"/>
      <c r="LF47" s="216"/>
      <c r="LG47" s="216"/>
      <c r="LH47" s="216"/>
      <c r="LI47" s="216"/>
      <c r="LJ47" s="216">
        <f t="shared" ref="LJ47" si="538">LJ46-LJ45</f>
        <v>8.7022781372070313E-6</v>
      </c>
      <c r="LK47" s="400">
        <f>LK46-LK45</f>
        <v>0</v>
      </c>
      <c r="LL47" s="400">
        <f>LL46-LL45</f>
        <v>8.7041407823562622E-6</v>
      </c>
      <c r="LM47" s="401">
        <f>LM46-LM45</f>
        <v>-3.5596545785665512E-5</v>
      </c>
      <c r="LN47" s="401">
        <f t="shared" ref="LN47:LO47" si="539">LN46-LN45</f>
        <v>4.4299755245447159E-5</v>
      </c>
      <c r="LO47" s="216">
        <f t="shared" si="539"/>
        <v>0</v>
      </c>
      <c r="LP47" s="239"/>
      <c r="LQ47" s="239"/>
      <c r="LR47" s="239"/>
      <c r="LS47" s="239"/>
      <c r="LT47" s="239"/>
      <c r="LU47" s="239"/>
      <c r="LV47" s="216">
        <f t="shared" ref="LV47" si="540">LV46-LV45</f>
        <v>8.7022781372070313E-6</v>
      </c>
      <c r="LW47" s="400">
        <f>LW46-LW45</f>
        <v>0</v>
      </c>
      <c r="LX47" s="400">
        <f t="shared" ref="LX47:MA47" si="541">LX46-LX45</f>
        <v>8.7041407823562622E-6</v>
      </c>
      <c r="LY47" s="400">
        <f t="shared" si="541"/>
        <v>-3.5596545785665512E-5</v>
      </c>
      <c r="LZ47" s="400">
        <f t="shared" si="541"/>
        <v>4.4299755245447159E-5</v>
      </c>
      <c r="MA47" s="400">
        <f t="shared" si="541"/>
        <v>0</v>
      </c>
      <c r="MB47" s="216"/>
      <c r="MC47" s="216"/>
      <c r="MD47" s="216"/>
      <c r="ME47" s="216"/>
      <c r="MF47" s="216"/>
      <c r="MG47" s="216"/>
      <c r="MH47" s="241"/>
      <c r="MI47" s="216"/>
      <c r="MJ47" s="216"/>
      <c r="MK47" s="216"/>
      <c r="ML47" s="216"/>
      <c r="MM47" s="216"/>
      <c r="MN47" s="216">
        <f>MN46-MN45</f>
        <v>-4.8570334911346436E-4</v>
      </c>
      <c r="MO47" s="400">
        <f>MO46-MO45</f>
        <v>-4.5000016689300537E-4</v>
      </c>
      <c r="MP47" s="400">
        <f>MP46-MP45</f>
        <v>-3.5699456930160522E-5</v>
      </c>
      <c r="MQ47" s="401">
        <f>MQ46-MQ45</f>
        <v>0</v>
      </c>
      <c r="MR47" s="401">
        <f t="shared" ref="MR47" si="542">MR46-MR45</f>
        <v>-3.5700388252735138E-5</v>
      </c>
      <c r="MS47" s="216">
        <f>MS46-MS45</f>
        <v>0</v>
      </c>
      <c r="MT47" s="131"/>
      <c r="MU47" s="131" t="s">
        <v>603</v>
      </c>
      <c r="MV47" s="280">
        <f>14670120-489707</f>
        <v>14180413</v>
      </c>
      <c r="MW47" s="131"/>
      <c r="MX47" s="131"/>
      <c r="MY47" s="131"/>
      <c r="MZ47" s="280"/>
      <c r="NA47" s="280">
        <f>MV47-NA46</f>
        <v>14767</v>
      </c>
      <c r="NB47" s="280">
        <f t="shared" ref="NB47:NE47" si="543">NB46-NB45</f>
        <v>-3.5699456930160522E-5</v>
      </c>
      <c r="NC47" s="280">
        <f t="shared" si="543"/>
        <v>0</v>
      </c>
      <c r="ND47" s="280">
        <f t="shared" si="543"/>
        <v>-3.5700388252735138E-5</v>
      </c>
      <c r="NE47" s="280">
        <f t="shared" si="543"/>
        <v>0</v>
      </c>
      <c r="NF47" s="131"/>
      <c r="NG47" s="131"/>
      <c r="NH47" s="131"/>
      <c r="NI47" s="131"/>
      <c r="NJ47" s="131"/>
      <c r="NK47" s="131"/>
      <c r="NL47" s="131"/>
      <c r="NM47" s="131"/>
      <c r="NN47" s="131"/>
      <c r="NO47" s="131"/>
      <c r="NP47" s="131"/>
      <c r="NQ47" s="131"/>
      <c r="NR47" s="196" t="e">
        <f t="shared" ref="NR47:NU47" si="544">NR45-NR46</f>
        <v>#REF!</v>
      </c>
      <c r="NS47" s="845" t="e">
        <f t="shared" si="544"/>
        <v>#REF!</v>
      </c>
      <c r="NT47" s="196" t="e">
        <f t="shared" si="544"/>
        <v>#REF!</v>
      </c>
      <c r="NU47" s="196" t="e">
        <f t="shared" si="544"/>
        <v>#REF!</v>
      </c>
      <c r="NV47" s="196" t="e">
        <f>NV45-NV46</f>
        <v>#REF!</v>
      </c>
      <c r="NW47" s="196">
        <f>NW45-NW46</f>
        <v>0</v>
      </c>
    </row>
    <row r="48" spans="1:387" ht="14.25" customHeight="1" x14ac:dyDescent="0.2">
      <c r="A48" s="242"/>
      <c r="B48" s="242"/>
      <c r="C48" s="243" t="s">
        <v>352</v>
      </c>
      <c r="D48" s="244"/>
      <c r="E48" s="245"/>
      <c r="F48" s="246"/>
      <c r="G48" s="244"/>
      <c r="H48" s="246"/>
      <c r="I48" s="247"/>
      <c r="J48" s="247"/>
      <c r="K48" s="135"/>
      <c r="L48" s="135"/>
      <c r="M48" s="135"/>
      <c r="N48" s="135"/>
      <c r="O48" s="135"/>
      <c r="AU48" s="194"/>
      <c r="AZ48" s="193"/>
      <c r="CK48" s="193"/>
      <c r="DH48" s="195"/>
      <c r="DI48" s="995" t="s">
        <v>353</v>
      </c>
      <c r="DJ48" s="995"/>
      <c r="DK48" s="995"/>
      <c r="DL48" s="995"/>
      <c r="DM48" s="995"/>
      <c r="DO48" s="195"/>
      <c r="DT48" s="193"/>
      <c r="DU48" s="195"/>
      <c r="EF48" s="193"/>
      <c r="EG48" s="988" t="s">
        <v>354</v>
      </c>
      <c r="EH48" s="988"/>
      <c r="EI48" s="988"/>
      <c r="EJ48" s="988"/>
      <c r="EK48" s="988"/>
      <c r="EL48" s="193"/>
      <c r="EM48" s="195"/>
      <c r="ER48" s="193"/>
      <c r="ES48" s="195"/>
      <c r="EX48" s="196"/>
      <c r="EY48" s="248"/>
      <c r="EZ48" s="249"/>
      <c r="FA48" s="250"/>
      <c r="FB48" s="249"/>
      <c r="FC48" s="196"/>
      <c r="FD48" s="193"/>
      <c r="FE48" s="195"/>
      <c r="FJ48" s="193"/>
      <c r="FK48" s="197"/>
      <c r="FP48" s="196">
        <f t="shared" ref="FP48" si="545">EX48+FE48-FK48</f>
        <v>0</v>
      </c>
      <c r="FQ48" s="196">
        <f t="shared" ref="FQ48" si="546">EY48+FE48-FK48</f>
        <v>0</v>
      </c>
      <c r="FV48" s="193"/>
      <c r="FW48" s="195"/>
      <c r="GB48" s="193"/>
      <c r="GC48" s="195"/>
      <c r="GH48" s="196">
        <f t="shared" ref="GH48" si="547">FP48+FW48-GC48</f>
        <v>0</v>
      </c>
      <c r="GI48" s="196">
        <f t="shared" ref="GI48" si="548">FQ48+FW48-GC48</f>
        <v>0</v>
      </c>
      <c r="GN48" s="193"/>
      <c r="GO48" s="195"/>
      <c r="GT48" s="193"/>
      <c r="GU48" s="195"/>
      <c r="GZ48" s="193"/>
      <c r="HA48" s="989" t="s">
        <v>355</v>
      </c>
      <c r="HB48" s="989"/>
      <c r="HC48" s="989"/>
      <c r="HD48" s="989"/>
      <c r="HE48" s="989"/>
      <c r="IJ48" s="193"/>
      <c r="IK48" s="195"/>
      <c r="IP48" s="193"/>
      <c r="IQ48" s="195"/>
      <c r="IU48" s="131" t="s">
        <v>359</v>
      </c>
      <c r="IV48" s="131">
        <v>128355</v>
      </c>
      <c r="IW48" s="131">
        <v>84078.563999999998</v>
      </c>
      <c r="IZ48" s="131">
        <v>44276.582999999999</v>
      </c>
    </row>
    <row r="49" spans="1:365" ht="14.25" customHeight="1" x14ac:dyDescent="0.2">
      <c r="A49" s="242"/>
      <c r="B49" s="242"/>
      <c r="C49" s="251"/>
      <c r="D49" s="244"/>
      <c r="E49" s="245"/>
      <c r="F49" s="243" t="s">
        <v>356</v>
      </c>
      <c r="G49" s="244"/>
      <c r="H49" s="246"/>
      <c r="I49" s="247"/>
      <c r="J49" s="247"/>
      <c r="K49" s="135"/>
      <c r="L49" s="135"/>
      <c r="M49" s="135"/>
      <c r="N49" s="135"/>
      <c r="O49" s="135"/>
      <c r="AN49" s="194"/>
      <c r="DH49" s="193"/>
      <c r="DI49" s="193"/>
      <c r="DJ49" s="193"/>
      <c r="DK49" s="193"/>
      <c r="DL49" s="193"/>
      <c r="DM49" s="193"/>
      <c r="DT49" s="988" t="s">
        <v>354</v>
      </c>
      <c r="DU49" s="988"/>
      <c r="DV49" s="988"/>
      <c r="DW49" s="988"/>
      <c r="DX49" s="988"/>
      <c r="EG49" s="193"/>
      <c r="EH49" s="193"/>
      <c r="EI49" s="193"/>
      <c r="EJ49" s="193"/>
      <c r="EK49" s="193"/>
      <c r="EL49" s="195"/>
      <c r="EM49" s="195"/>
      <c r="EN49" s="195"/>
      <c r="EO49" s="195"/>
      <c r="EP49" s="195"/>
      <c r="EQ49" s="195"/>
      <c r="ER49" s="195"/>
      <c r="ES49" s="195"/>
      <c r="ET49" s="195"/>
      <c r="EU49" s="195"/>
      <c r="EV49" s="195"/>
      <c r="EW49" s="195"/>
      <c r="EX49" s="194"/>
      <c r="EY49" s="196"/>
      <c r="EZ49" s="249"/>
      <c r="FA49" s="249"/>
      <c r="FB49" s="249"/>
      <c r="FD49" s="195"/>
      <c r="FE49" s="195"/>
      <c r="FF49" s="195"/>
      <c r="FG49" s="195"/>
      <c r="FH49" s="195"/>
      <c r="FI49" s="195"/>
      <c r="FJ49" s="195"/>
      <c r="FK49" s="197"/>
      <c r="FL49" s="197"/>
      <c r="FM49" s="197"/>
      <c r="FN49" s="197"/>
      <c r="FO49" s="197"/>
      <c r="FP49" s="194"/>
      <c r="FQ49" s="196"/>
      <c r="FR49" s="196"/>
      <c r="FS49" s="196"/>
      <c r="FT49" s="196">
        <f t="shared" ref="FT49" si="549">FT19-FB19</f>
        <v>0</v>
      </c>
      <c r="FV49" s="195"/>
      <c r="FW49" s="195"/>
      <c r="FX49" s="195"/>
      <c r="FY49" s="195"/>
      <c r="FZ49" s="195"/>
      <c r="GA49" s="195"/>
      <c r="GB49" s="195"/>
      <c r="GC49" s="195"/>
      <c r="GD49" s="195"/>
      <c r="GE49" s="195"/>
      <c r="GF49" s="195"/>
      <c r="GG49" s="195"/>
      <c r="GH49" s="194"/>
      <c r="GI49" s="196"/>
      <c r="GJ49" s="196"/>
      <c r="GK49" s="196"/>
      <c r="GL49" s="196"/>
      <c r="GN49" s="195"/>
      <c r="GO49" s="195"/>
      <c r="GP49" s="195"/>
      <c r="GQ49" s="195"/>
      <c r="GR49" s="195"/>
      <c r="GS49" s="195"/>
      <c r="GT49" s="195"/>
      <c r="GU49" s="195"/>
      <c r="GV49" s="195"/>
      <c r="GW49" s="195"/>
      <c r="GX49" s="195"/>
      <c r="GY49" s="195"/>
      <c r="GZ49" s="195"/>
      <c r="IJ49" s="195"/>
      <c r="IK49" s="195"/>
      <c r="IL49" s="195"/>
      <c r="IM49" s="195"/>
      <c r="IN49" s="195"/>
      <c r="IO49" s="195"/>
      <c r="IP49" s="195"/>
      <c r="IQ49" s="195"/>
      <c r="IR49" s="195"/>
      <c r="IS49" s="195"/>
      <c r="IT49" s="195"/>
      <c r="IU49" s="195"/>
      <c r="IW49" s="196">
        <f>IW42-IW48</f>
        <v>52536.247542450015</v>
      </c>
      <c r="IX49" s="196">
        <f>IX42+IY49</f>
        <v>68496.685538699763</v>
      </c>
      <c r="IY49" s="196">
        <f>IY42-IY48</f>
        <v>17715.815697200131</v>
      </c>
      <c r="KA49" s="196"/>
      <c r="KB49" s="196"/>
      <c r="KC49" s="196"/>
      <c r="NA49" s="280">
        <f>MZ47+MZ49</f>
        <v>0</v>
      </c>
    </row>
    <row r="50" spans="1:365" ht="14.25" customHeight="1" x14ac:dyDescent="0.2">
      <c r="C50" s="243" t="s">
        <v>357</v>
      </c>
      <c r="DN50" s="195"/>
      <c r="DO50" s="195"/>
      <c r="DP50" s="195"/>
      <c r="DQ50" s="195"/>
      <c r="DR50" s="195"/>
      <c r="DS50" s="195"/>
      <c r="DT50" s="195"/>
      <c r="DU50" s="195"/>
      <c r="DV50" s="195"/>
      <c r="DW50" s="195"/>
      <c r="DX50" s="195"/>
      <c r="DY50" s="195"/>
      <c r="EF50" s="193"/>
      <c r="EG50" s="193"/>
      <c r="EL50" s="193"/>
      <c r="ER50" s="193"/>
      <c r="FD50" s="193"/>
      <c r="FJ50" s="193"/>
      <c r="FV50" s="193"/>
      <c r="GB50" s="193"/>
      <c r="GI50" s="193"/>
      <c r="GN50" s="193"/>
      <c r="GT50" s="193"/>
      <c r="GZ50" s="193"/>
      <c r="HC50" s="989"/>
      <c r="HD50" s="989"/>
      <c r="HE50" s="989"/>
      <c r="IJ50" s="193"/>
      <c r="IP50" s="193"/>
    </row>
    <row r="51" spans="1:365" x14ac:dyDescent="0.2">
      <c r="DH51" s="193"/>
      <c r="DI51" s="193"/>
      <c r="DJ51" s="193"/>
      <c r="DK51" s="193"/>
      <c r="DL51" s="193"/>
      <c r="DM51" s="193"/>
      <c r="EF51" s="193"/>
      <c r="EL51" s="193"/>
      <c r="ER51" s="193"/>
      <c r="FD51" s="193"/>
      <c r="FJ51" s="193"/>
      <c r="FV51" s="193"/>
      <c r="GB51" s="193"/>
      <c r="GN51" s="193"/>
      <c r="GT51" s="193"/>
      <c r="GZ51" s="193"/>
      <c r="IJ51" s="193"/>
      <c r="IP51" s="193"/>
    </row>
    <row r="52" spans="1:365" x14ac:dyDescent="0.2">
      <c r="EF52" s="193"/>
      <c r="EL52" s="193"/>
      <c r="ER52" s="193"/>
      <c r="FD52" s="193"/>
      <c r="FJ52" s="193"/>
      <c r="FV52" s="193"/>
      <c r="GB52" s="193"/>
      <c r="GN52" s="193"/>
      <c r="GT52" s="193"/>
      <c r="GZ52" s="193"/>
      <c r="IJ52" s="193"/>
      <c r="IP52" s="193"/>
    </row>
  </sheetData>
  <mergeCells count="746">
    <mergeCell ref="NN24:NN25"/>
    <mergeCell ref="NO24:NP24"/>
    <mergeCell ref="NQ24:NQ25"/>
    <mergeCell ref="NS23:NW23"/>
    <mergeCell ref="NS24:NS25"/>
    <mergeCell ref="NT24:NT25"/>
    <mergeCell ref="NU24:NV24"/>
    <mergeCell ref="NW24:NW25"/>
    <mergeCell ref="NR23:NR25"/>
    <mergeCell ref="NA23:NE23"/>
    <mergeCell ref="NF23:NF25"/>
    <mergeCell ref="NH5:NH6"/>
    <mergeCell ref="NI5:NJ5"/>
    <mergeCell ref="NK5:NK6"/>
    <mergeCell ref="NM5:NM6"/>
    <mergeCell ref="NN5:NN6"/>
    <mergeCell ref="NO5:NP5"/>
    <mergeCell ref="MU24:MU25"/>
    <mergeCell ref="MV24:MV25"/>
    <mergeCell ref="MW24:MX24"/>
    <mergeCell ref="MY24:MY25"/>
    <mergeCell ref="NA24:NA25"/>
    <mergeCell ref="NB24:NB25"/>
    <mergeCell ref="NC24:ND24"/>
    <mergeCell ref="NE24:NE25"/>
    <mergeCell ref="NG24:NG25"/>
    <mergeCell ref="NH24:NH25"/>
    <mergeCell ref="NI24:NJ24"/>
    <mergeCell ref="NK24:NK25"/>
    <mergeCell ref="NM24:NM25"/>
    <mergeCell ref="NG23:NK23"/>
    <mergeCell ref="NL23:NL25"/>
    <mergeCell ref="NM23:NQ23"/>
    <mergeCell ref="NS4:NW4"/>
    <mergeCell ref="MU5:MU6"/>
    <mergeCell ref="MV5:MV6"/>
    <mergeCell ref="MW5:MX5"/>
    <mergeCell ref="MY5:MY6"/>
    <mergeCell ref="NA5:NA6"/>
    <mergeCell ref="NA4:NE4"/>
    <mergeCell ref="NF4:NF6"/>
    <mergeCell ref="NG4:NK4"/>
    <mergeCell ref="NL4:NL6"/>
    <mergeCell ref="NM4:NQ4"/>
    <mergeCell ref="NR4:NR6"/>
    <mergeCell ref="NB5:NB6"/>
    <mergeCell ref="NC5:ND5"/>
    <mergeCell ref="NE5:NE6"/>
    <mergeCell ref="NG5:NG6"/>
    <mergeCell ref="NT5:NT6"/>
    <mergeCell ref="NU5:NV5"/>
    <mergeCell ref="NW5:NW6"/>
    <mergeCell ref="NQ5:NQ6"/>
    <mergeCell ref="NS5:NS6"/>
    <mergeCell ref="DI48:DM48"/>
    <mergeCell ref="EG48:EK48"/>
    <mergeCell ref="HA48:HE48"/>
    <mergeCell ref="MI24:MI25"/>
    <mergeCell ref="MJ24:MJ25"/>
    <mergeCell ref="MK24:ML24"/>
    <mergeCell ref="MM24:MM25"/>
    <mergeCell ref="MO24:MO25"/>
    <mergeCell ref="MP24:MP25"/>
    <mergeCell ref="LR24:LR25"/>
    <mergeCell ref="LS24:LT24"/>
    <mergeCell ref="LW24:LW25"/>
    <mergeCell ref="LX24:LX25"/>
    <mergeCell ref="LY24:LZ24"/>
    <mergeCell ref="MA24:MA25"/>
    <mergeCell ref="LC24:LC25"/>
    <mergeCell ref="KY24:KY25"/>
    <mergeCell ref="KZ24:KZ25"/>
    <mergeCell ref="LA24:LB24"/>
    <mergeCell ref="DT49:DX49"/>
    <mergeCell ref="HC50:HE50"/>
    <mergeCell ref="MT4:MT6"/>
    <mergeCell ref="MU4:MY4"/>
    <mergeCell ref="MZ4:MZ6"/>
    <mergeCell ref="MQ24:MR24"/>
    <mergeCell ref="MS24:MS25"/>
    <mergeCell ref="ED46:EE46"/>
    <mergeCell ref="MT23:MT25"/>
    <mergeCell ref="MU23:MY23"/>
    <mergeCell ref="MZ23:MZ25"/>
    <mergeCell ref="KC24:KD24"/>
    <mergeCell ref="KG24:KG25"/>
    <mergeCell ref="KH24:KH25"/>
    <mergeCell ref="KI24:KJ24"/>
    <mergeCell ref="KK24:KK25"/>
    <mergeCell ref="KM24:KM25"/>
    <mergeCell ref="JK24:JL24"/>
    <mergeCell ref="JM24:JM25"/>
    <mergeCell ref="JO24:JO25"/>
    <mergeCell ref="JP24:JP25"/>
    <mergeCell ref="JQ24:JR24"/>
    <mergeCell ref="JU24:JU25"/>
    <mergeCell ref="JT23:JT25"/>
    <mergeCell ref="JU23:JY23"/>
    <mergeCell ref="KA23:KE23"/>
    <mergeCell ref="KF23:KF25"/>
    <mergeCell ref="KG23:KK23"/>
    <mergeCell ref="KL23:KL25"/>
    <mergeCell ref="JV24:JV25"/>
    <mergeCell ref="JW24:JX24"/>
    <mergeCell ref="KA24:KA25"/>
    <mergeCell ref="KB24:KB25"/>
    <mergeCell ref="MO23:MS23"/>
    <mergeCell ref="E24:E25"/>
    <mergeCell ref="F24:F25"/>
    <mergeCell ref="G24:H24"/>
    <mergeCell ref="I24:I25"/>
    <mergeCell ref="K24:K25"/>
    <mergeCell ref="L24:L25"/>
    <mergeCell ref="M24:N24"/>
    <mergeCell ref="O24:O25"/>
    <mergeCell ref="Q24:Q25"/>
    <mergeCell ref="LW23:MA23"/>
    <mergeCell ref="MB23:MB25"/>
    <mergeCell ref="MC23:MG23"/>
    <mergeCell ref="MH23:MH25"/>
    <mergeCell ref="MI23:MM23"/>
    <mergeCell ref="MN23:MN25"/>
    <mergeCell ref="MC24:MC25"/>
    <mergeCell ref="MD24:MD25"/>
    <mergeCell ref="ME24:MF24"/>
    <mergeCell ref="MG24:MG25"/>
    <mergeCell ref="LE23:LI23"/>
    <mergeCell ref="LJ23:LJ25"/>
    <mergeCell ref="LK23:LO23"/>
    <mergeCell ref="LP23:LP25"/>
    <mergeCell ref="LQ23:LU23"/>
    <mergeCell ref="LV23:LV25"/>
    <mergeCell ref="LL24:LL25"/>
    <mergeCell ref="LM24:LN24"/>
    <mergeCell ref="LO24:LO25"/>
    <mergeCell ref="LQ24:LQ25"/>
    <mergeCell ref="KM23:KQ23"/>
    <mergeCell ref="KR23:KR25"/>
    <mergeCell ref="KS23:KW23"/>
    <mergeCell ref="KX23:KX25"/>
    <mergeCell ref="KY23:LC23"/>
    <mergeCell ref="LD23:LD25"/>
    <mergeCell ref="KN24:KN25"/>
    <mergeCell ref="KO24:KP24"/>
    <mergeCell ref="KQ24:KQ25"/>
    <mergeCell ref="KS24:KS25"/>
    <mergeCell ref="LE24:LE25"/>
    <mergeCell ref="LF24:LF25"/>
    <mergeCell ref="LG24:LH24"/>
    <mergeCell ref="LI24:LI25"/>
    <mergeCell ref="LK24:LK25"/>
    <mergeCell ref="KT24:KT25"/>
    <mergeCell ref="KU24:KV24"/>
    <mergeCell ref="KW24:KW25"/>
    <mergeCell ref="IW23:JA23"/>
    <mergeCell ref="JB23:JB25"/>
    <mergeCell ref="JC23:JG23"/>
    <mergeCell ref="JH23:JH25"/>
    <mergeCell ref="JI23:JM23"/>
    <mergeCell ref="JO23:JS23"/>
    <mergeCell ref="JE24:JF24"/>
    <mergeCell ref="JG24:JG25"/>
    <mergeCell ref="JI24:JI25"/>
    <mergeCell ref="JJ24:JJ25"/>
    <mergeCell ref="IW24:IW25"/>
    <mergeCell ref="IX24:IX25"/>
    <mergeCell ref="IY24:IZ24"/>
    <mergeCell ref="JC24:JC25"/>
    <mergeCell ref="JD24:JD25"/>
    <mergeCell ref="HA23:HE23"/>
    <mergeCell ref="IE23:II23"/>
    <mergeCell ref="IJ23:IJ25"/>
    <mergeCell ref="IK23:IO23"/>
    <mergeCell ref="IP23:IP25"/>
    <mergeCell ref="IQ23:IU23"/>
    <mergeCell ref="HB24:HB25"/>
    <mergeCell ref="HC24:HD24"/>
    <mergeCell ref="HE24:HE25"/>
    <mergeCell ref="IK24:IK25"/>
    <mergeCell ref="HA24:HA25"/>
    <mergeCell ref="IU24:IU25"/>
    <mergeCell ref="IL24:IL25"/>
    <mergeCell ref="IM24:IN24"/>
    <mergeCell ref="IO24:IO25"/>
    <mergeCell ref="IQ24:IQ25"/>
    <mergeCell ref="IR24:IR25"/>
    <mergeCell ref="IS24:IT24"/>
    <mergeCell ref="GI23:GM23"/>
    <mergeCell ref="GN23:GN25"/>
    <mergeCell ref="GO23:GS23"/>
    <mergeCell ref="GT23:GT25"/>
    <mergeCell ref="GU23:GY23"/>
    <mergeCell ref="GZ23:GZ25"/>
    <mergeCell ref="GM24:GM25"/>
    <mergeCell ref="GO24:GO25"/>
    <mergeCell ref="GP24:GP25"/>
    <mergeCell ref="GQ24:GR24"/>
    <mergeCell ref="GS24:GS25"/>
    <mergeCell ref="GU24:GU25"/>
    <mergeCell ref="GV24:GV25"/>
    <mergeCell ref="GW24:GX24"/>
    <mergeCell ref="GY24:GY25"/>
    <mergeCell ref="GI24:GI25"/>
    <mergeCell ref="GJ24:GJ25"/>
    <mergeCell ref="GK24:GL24"/>
    <mergeCell ref="FQ23:FU23"/>
    <mergeCell ref="FV23:FV25"/>
    <mergeCell ref="FW23:GA23"/>
    <mergeCell ref="GB23:GB25"/>
    <mergeCell ref="GC23:GG23"/>
    <mergeCell ref="GH23:GH25"/>
    <mergeCell ref="FX24:FX25"/>
    <mergeCell ref="FY24:FZ24"/>
    <mergeCell ref="GA24:GA25"/>
    <mergeCell ref="GC24:GC25"/>
    <mergeCell ref="FQ24:FQ25"/>
    <mergeCell ref="FR24:FR25"/>
    <mergeCell ref="FS24:FT24"/>
    <mergeCell ref="FU24:FU25"/>
    <mergeCell ref="FW24:FW25"/>
    <mergeCell ref="GD24:GD25"/>
    <mergeCell ref="GE24:GF24"/>
    <mergeCell ref="GG24:GG25"/>
    <mergeCell ref="EY23:FC23"/>
    <mergeCell ref="FD23:FD25"/>
    <mergeCell ref="FE23:FI23"/>
    <mergeCell ref="FJ23:FJ25"/>
    <mergeCell ref="FK23:FO23"/>
    <mergeCell ref="FP23:FP25"/>
    <mergeCell ref="EZ24:EZ25"/>
    <mergeCell ref="FA24:FB24"/>
    <mergeCell ref="FC24:FC25"/>
    <mergeCell ref="FE24:FE25"/>
    <mergeCell ref="EY24:EY25"/>
    <mergeCell ref="FO24:FO25"/>
    <mergeCell ref="FF24:FF25"/>
    <mergeCell ref="FG24:FH24"/>
    <mergeCell ref="FI24:FI25"/>
    <mergeCell ref="FK24:FK25"/>
    <mergeCell ref="FL24:FL25"/>
    <mergeCell ref="FM24:FN24"/>
    <mergeCell ref="EG23:EK23"/>
    <mergeCell ref="EL23:EL25"/>
    <mergeCell ref="EM23:EQ23"/>
    <mergeCell ref="ER23:ER25"/>
    <mergeCell ref="ES23:EW23"/>
    <mergeCell ref="EX23:EX25"/>
    <mergeCell ref="EK24:EK25"/>
    <mergeCell ref="EM24:EM25"/>
    <mergeCell ref="EN24:EN25"/>
    <mergeCell ref="EO24:EP24"/>
    <mergeCell ref="EQ24:EQ25"/>
    <mergeCell ref="ES24:ES25"/>
    <mergeCell ref="ET24:ET25"/>
    <mergeCell ref="EU24:EV24"/>
    <mergeCell ref="EW24:EW25"/>
    <mergeCell ref="EG24:EG25"/>
    <mergeCell ref="EH24:EH25"/>
    <mergeCell ref="EI24:EJ24"/>
    <mergeCell ref="DO23:DS23"/>
    <mergeCell ref="DT23:DT25"/>
    <mergeCell ref="DU23:DY23"/>
    <mergeCell ref="DZ23:DZ25"/>
    <mergeCell ref="EA23:EE23"/>
    <mergeCell ref="EF23:EF25"/>
    <mergeCell ref="DV24:DV25"/>
    <mergeCell ref="DW24:DX24"/>
    <mergeCell ref="DY24:DY25"/>
    <mergeCell ref="EA24:EA25"/>
    <mergeCell ref="DO24:DO25"/>
    <mergeCell ref="DP24:DP25"/>
    <mergeCell ref="DQ24:DR24"/>
    <mergeCell ref="DS24:DS25"/>
    <mergeCell ref="DU24:DU25"/>
    <mergeCell ref="EB24:EB25"/>
    <mergeCell ref="EC24:ED24"/>
    <mergeCell ref="EE24:EE25"/>
    <mergeCell ref="CW23:DA23"/>
    <mergeCell ref="DB23:DB25"/>
    <mergeCell ref="DC23:DG23"/>
    <mergeCell ref="DH23:DH25"/>
    <mergeCell ref="DI23:DM23"/>
    <mergeCell ref="DN23:DN25"/>
    <mergeCell ref="CX24:CX25"/>
    <mergeCell ref="CY24:CZ24"/>
    <mergeCell ref="DA24:DA25"/>
    <mergeCell ref="DC24:DC25"/>
    <mergeCell ref="CW24:CW25"/>
    <mergeCell ref="DM24:DM25"/>
    <mergeCell ref="DD24:DD25"/>
    <mergeCell ref="DE24:DF24"/>
    <mergeCell ref="DG24:DG25"/>
    <mergeCell ref="DI24:DI25"/>
    <mergeCell ref="DJ24:DJ25"/>
    <mergeCell ref="DK24:DL24"/>
    <mergeCell ref="CE23:CI23"/>
    <mergeCell ref="CJ23:CJ25"/>
    <mergeCell ref="CK23:CO23"/>
    <mergeCell ref="CP23:CP25"/>
    <mergeCell ref="CQ23:CU23"/>
    <mergeCell ref="CV23:CV25"/>
    <mergeCell ref="CI24:CI25"/>
    <mergeCell ref="CK24:CK25"/>
    <mergeCell ref="CL24:CL25"/>
    <mergeCell ref="CM24:CN24"/>
    <mergeCell ref="CO24:CO25"/>
    <mergeCell ref="CQ24:CQ25"/>
    <mergeCell ref="CR24:CR25"/>
    <mergeCell ref="CS24:CT24"/>
    <mergeCell ref="CU24:CU25"/>
    <mergeCell ref="CE24:CE25"/>
    <mergeCell ref="CF24:CF25"/>
    <mergeCell ref="CG24:CH24"/>
    <mergeCell ref="BM23:BQ23"/>
    <mergeCell ref="BR23:BR25"/>
    <mergeCell ref="BS23:BW23"/>
    <mergeCell ref="BX23:BX25"/>
    <mergeCell ref="BY23:CC23"/>
    <mergeCell ref="CD23:CD25"/>
    <mergeCell ref="BT24:BT25"/>
    <mergeCell ref="BU24:BV24"/>
    <mergeCell ref="BW24:BW25"/>
    <mergeCell ref="BY24:BY25"/>
    <mergeCell ref="BM24:BM25"/>
    <mergeCell ref="BN24:BN25"/>
    <mergeCell ref="BO24:BP24"/>
    <mergeCell ref="BQ24:BQ25"/>
    <mergeCell ref="BS24:BS25"/>
    <mergeCell ref="BZ24:BZ25"/>
    <mergeCell ref="CA24:CB24"/>
    <mergeCell ref="CC24:CC25"/>
    <mergeCell ref="AU23:AY23"/>
    <mergeCell ref="AZ23:AZ25"/>
    <mergeCell ref="BA23:BE23"/>
    <mergeCell ref="BF23:BF25"/>
    <mergeCell ref="BG23:BK23"/>
    <mergeCell ref="BL23:BL25"/>
    <mergeCell ref="AV24:AV25"/>
    <mergeCell ref="AW24:AX24"/>
    <mergeCell ref="AY24:AY25"/>
    <mergeCell ref="BA24:BA25"/>
    <mergeCell ref="AU24:AU25"/>
    <mergeCell ref="BK24:BK25"/>
    <mergeCell ref="BB24:BB25"/>
    <mergeCell ref="BC24:BD24"/>
    <mergeCell ref="BE24:BE25"/>
    <mergeCell ref="BG24:BG25"/>
    <mergeCell ref="BH24:BH25"/>
    <mergeCell ref="BI24:BJ24"/>
    <mergeCell ref="AC23:AG23"/>
    <mergeCell ref="AH23:AH25"/>
    <mergeCell ref="AI23:AM23"/>
    <mergeCell ref="AN23:AN25"/>
    <mergeCell ref="AO23:AS23"/>
    <mergeCell ref="AT23:AT25"/>
    <mergeCell ref="AG24:AG25"/>
    <mergeCell ref="AI24:AI25"/>
    <mergeCell ref="AJ24:AJ25"/>
    <mergeCell ref="AK24:AL24"/>
    <mergeCell ref="AM24:AM25"/>
    <mergeCell ref="AO24:AO25"/>
    <mergeCell ref="AP24:AP25"/>
    <mergeCell ref="AQ24:AR24"/>
    <mergeCell ref="AS24:AS25"/>
    <mergeCell ref="AC24:AC25"/>
    <mergeCell ref="AD24:AD25"/>
    <mergeCell ref="AE24:AF24"/>
    <mergeCell ref="K23:O23"/>
    <mergeCell ref="P23:P25"/>
    <mergeCell ref="Q23:U23"/>
    <mergeCell ref="V23:V25"/>
    <mergeCell ref="W23:AA23"/>
    <mergeCell ref="AB23:AB25"/>
    <mergeCell ref="R24:R25"/>
    <mergeCell ref="S24:T24"/>
    <mergeCell ref="U24:U25"/>
    <mergeCell ref="W24:W25"/>
    <mergeCell ref="X24:X25"/>
    <mergeCell ref="Y24:Z24"/>
    <mergeCell ref="AA24:AA25"/>
    <mergeCell ref="MS5:MS6"/>
    <mergeCell ref="A11:A13"/>
    <mergeCell ref="B11:B13"/>
    <mergeCell ref="A21:I21"/>
    <mergeCell ref="A22:I22"/>
    <mergeCell ref="A23:A25"/>
    <mergeCell ref="C23:C25"/>
    <mergeCell ref="D23:D25"/>
    <mergeCell ref="E23:I23"/>
    <mergeCell ref="J23:J25"/>
    <mergeCell ref="MJ5:MJ6"/>
    <mergeCell ref="MK5:ML5"/>
    <mergeCell ref="MM5:MM6"/>
    <mergeCell ref="MO5:MO6"/>
    <mergeCell ref="MP5:MP6"/>
    <mergeCell ref="MQ5:MR5"/>
    <mergeCell ref="LU5:LU6"/>
    <mergeCell ref="LW5:LW6"/>
    <mergeCell ref="LX5:LX6"/>
    <mergeCell ref="LY5:LZ5"/>
    <mergeCell ref="MA5:MA6"/>
    <mergeCell ref="MC5:MC6"/>
    <mergeCell ref="LL5:LL6"/>
    <mergeCell ref="LM5:LN5"/>
    <mergeCell ref="MO4:MS4"/>
    <mergeCell ref="E5:E6"/>
    <mergeCell ref="F5:F6"/>
    <mergeCell ref="G5:H5"/>
    <mergeCell ref="I5:I6"/>
    <mergeCell ref="K5:K6"/>
    <mergeCell ref="L5:L6"/>
    <mergeCell ref="M5:N5"/>
    <mergeCell ref="O5:O6"/>
    <mergeCell ref="Q5:Q6"/>
    <mergeCell ref="LW4:MA4"/>
    <mergeCell ref="MB4:MB6"/>
    <mergeCell ref="MC4:MG4"/>
    <mergeCell ref="MH4:MH6"/>
    <mergeCell ref="MI4:MM4"/>
    <mergeCell ref="MN4:MN6"/>
    <mergeCell ref="MD5:MD6"/>
    <mergeCell ref="ME5:MF5"/>
    <mergeCell ref="BB5:BB6"/>
    <mergeCell ref="BC5:BD5"/>
    <mergeCell ref="BE5:BE6"/>
    <mergeCell ref="BG5:BG6"/>
    <mergeCell ref="BH5:BH6"/>
    <mergeCell ref="BI5:BJ5"/>
    <mergeCell ref="MG5:MG6"/>
    <mergeCell ref="MI5:MI6"/>
    <mergeCell ref="LE4:LI4"/>
    <mergeCell ref="LJ4:LJ6"/>
    <mergeCell ref="LK4:LO4"/>
    <mergeCell ref="LP4:LP6"/>
    <mergeCell ref="LQ4:LU4"/>
    <mergeCell ref="LV4:LV6"/>
    <mergeCell ref="LF5:LF6"/>
    <mergeCell ref="LG5:LH5"/>
    <mergeCell ref="LI5:LI6"/>
    <mergeCell ref="LK5:LK6"/>
    <mergeCell ref="LO5:LO6"/>
    <mergeCell ref="LQ5:LQ6"/>
    <mergeCell ref="LR5:LR6"/>
    <mergeCell ref="LS5:LT5"/>
    <mergeCell ref="LE5:LE6"/>
    <mergeCell ref="KM4:KQ4"/>
    <mergeCell ref="KR4:KR6"/>
    <mergeCell ref="KS4:KW4"/>
    <mergeCell ref="KX4:KX6"/>
    <mergeCell ref="KY4:LC4"/>
    <mergeCell ref="LD4:LD6"/>
    <mergeCell ref="KQ5:KQ6"/>
    <mergeCell ref="KS5:KS6"/>
    <mergeCell ref="KT5:KT6"/>
    <mergeCell ref="KU5:KV5"/>
    <mergeCell ref="KM5:KM6"/>
    <mergeCell ref="KN5:KN6"/>
    <mergeCell ref="KO5:KP5"/>
    <mergeCell ref="KW5:KW6"/>
    <mergeCell ref="KY5:KY6"/>
    <mergeCell ref="KZ5:KZ6"/>
    <mergeCell ref="LA5:LB5"/>
    <mergeCell ref="LC5:LC6"/>
    <mergeCell ref="JU4:JY4"/>
    <mergeCell ref="JZ4:JZ6"/>
    <mergeCell ref="KA4:KE4"/>
    <mergeCell ref="KF4:KF6"/>
    <mergeCell ref="KG4:KK4"/>
    <mergeCell ref="KL4:KL6"/>
    <mergeCell ref="KB5:KB6"/>
    <mergeCell ref="KC5:KD5"/>
    <mergeCell ref="KE5:KE6"/>
    <mergeCell ref="KG5:KG6"/>
    <mergeCell ref="KH5:KH6"/>
    <mergeCell ref="KI5:KJ5"/>
    <mergeCell ref="KK5:KK6"/>
    <mergeCell ref="JU5:JU6"/>
    <mergeCell ref="JV5:JV6"/>
    <mergeCell ref="JW5:JX5"/>
    <mergeCell ref="JY5:JY6"/>
    <mergeCell ref="KA5:KA6"/>
    <mergeCell ref="JC4:JG4"/>
    <mergeCell ref="JH4:JH6"/>
    <mergeCell ref="JI4:JM4"/>
    <mergeCell ref="JN4:JN6"/>
    <mergeCell ref="JO4:JS4"/>
    <mergeCell ref="JT4:JT6"/>
    <mergeCell ref="JD5:JD6"/>
    <mergeCell ref="JE5:JF5"/>
    <mergeCell ref="JG5:JG6"/>
    <mergeCell ref="JI5:JI6"/>
    <mergeCell ref="JJ5:JJ6"/>
    <mergeCell ref="JK5:JL5"/>
    <mergeCell ref="JM5:JM6"/>
    <mergeCell ref="JO5:JO6"/>
    <mergeCell ref="JP5:JP6"/>
    <mergeCell ref="JQ5:JR5"/>
    <mergeCell ref="JC5:JC6"/>
    <mergeCell ref="JS5:JS6"/>
    <mergeCell ref="IK4:IO4"/>
    <mergeCell ref="IP4:IP6"/>
    <mergeCell ref="IQ4:IU4"/>
    <mergeCell ref="IV4:IV6"/>
    <mergeCell ref="IW4:JA4"/>
    <mergeCell ref="JB4:JB6"/>
    <mergeCell ref="IO5:IO6"/>
    <mergeCell ref="IQ5:IQ6"/>
    <mergeCell ref="IR5:IR6"/>
    <mergeCell ref="IS5:IT5"/>
    <mergeCell ref="IK5:IK6"/>
    <mergeCell ref="IL5:IL6"/>
    <mergeCell ref="IM5:IN5"/>
    <mergeCell ref="IU5:IU6"/>
    <mergeCell ref="IW5:IW6"/>
    <mergeCell ref="IX5:IX6"/>
    <mergeCell ref="IY5:IZ5"/>
    <mergeCell ref="JA5:JA6"/>
    <mergeCell ref="HS4:HW4"/>
    <mergeCell ref="HX4:HX6"/>
    <mergeCell ref="HY4:IC4"/>
    <mergeCell ref="ID4:ID6"/>
    <mergeCell ref="IE4:II4"/>
    <mergeCell ref="IJ4:IJ6"/>
    <mergeCell ref="HZ5:HZ6"/>
    <mergeCell ref="IA5:IB5"/>
    <mergeCell ref="IC5:IC6"/>
    <mergeCell ref="IE5:IE6"/>
    <mergeCell ref="IF5:IF6"/>
    <mergeCell ref="IG5:IH5"/>
    <mergeCell ref="II5:II6"/>
    <mergeCell ref="HS5:HS6"/>
    <mergeCell ref="HT5:HT6"/>
    <mergeCell ref="HU5:HV5"/>
    <mergeCell ref="HW5:HW6"/>
    <mergeCell ref="HY5:HY6"/>
    <mergeCell ref="HA4:HE4"/>
    <mergeCell ref="HF4:HF6"/>
    <mergeCell ref="HG4:HK4"/>
    <mergeCell ref="HL4:HL6"/>
    <mergeCell ref="HM4:HQ4"/>
    <mergeCell ref="HR4:HR6"/>
    <mergeCell ref="HB5:HB6"/>
    <mergeCell ref="HC5:HD5"/>
    <mergeCell ref="HE5:HE6"/>
    <mergeCell ref="HG5:HG6"/>
    <mergeCell ref="HH5:HH6"/>
    <mergeCell ref="HI5:HJ5"/>
    <mergeCell ref="HK5:HK6"/>
    <mergeCell ref="HM5:HM6"/>
    <mergeCell ref="HN5:HN6"/>
    <mergeCell ref="HO5:HP5"/>
    <mergeCell ref="HA5:HA6"/>
    <mergeCell ref="HQ5:HQ6"/>
    <mergeCell ref="GI4:GM4"/>
    <mergeCell ref="GN4:GN6"/>
    <mergeCell ref="GO4:GS4"/>
    <mergeCell ref="GT4:GT6"/>
    <mergeCell ref="GU4:GY4"/>
    <mergeCell ref="GZ4:GZ6"/>
    <mergeCell ref="GM5:GM6"/>
    <mergeCell ref="GO5:GO6"/>
    <mergeCell ref="GP5:GP6"/>
    <mergeCell ref="GQ5:GR5"/>
    <mergeCell ref="GI5:GI6"/>
    <mergeCell ref="GJ5:GJ6"/>
    <mergeCell ref="GK5:GL5"/>
    <mergeCell ref="GS5:GS6"/>
    <mergeCell ref="GU5:GU6"/>
    <mergeCell ref="GV5:GV6"/>
    <mergeCell ref="GW5:GX5"/>
    <mergeCell ref="GY5:GY6"/>
    <mergeCell ref="FQ4:FU4"/>
    <mergeCell ref="FV4:FV6"/>
    <mergeCell ref="FW4:GA4"/>
    <mergeCell ref="GB4:GB6"/>
    <mergeCell ref="GC4:GG4"/>
    <mergeCell ref="GH4:GH6"/>
    <mergeCell ref="FX5:FX6"/>
    <mergeCell ref="FY5:FZ5"/>
    <mergeCell ref="GA5:GA6"/>
    <mergeCell ref="GC5:GC6"/>
    <mergeCell ref="GD5:GD6"/>
    <mergeCell ref="GE5:GF5"/>
    <mergeCell ref="GG5:GG6"/>
    <mergeCell ref="FQ5:FQ6"/>
    <mergeCell ref="FR5:FR6"/>
    <mergeCell ref="FS5:FT5"/>
    <mergeCell ref="FU5:FU6"/>
    <mergeCell ref="FW5:FW6"/>
    <mergeCell ref="EY4:FC4"/>
    <mergeCell ref="FD4:FD6"/>
    <mergeCell ref="FE4:FI4"/>
    <mergeCell ref="FJ4:FJ6"/>
    <mergeCell ref="FK4:FO4"/>
    <mergeCell ref="FP4:FP6"/>
    <mergeCell ref="EZ5:EZ6"/>
    <mergeCell ref="FA5:FB5"/>
    <mergeCell ref="FC5:FC6"/>
    <mergeCell ref="FE5:FE6"/>
    <mergeCell ref="FF5:FF6"/>
    <mergeCell ref="FG5:FH5"/>
    <mergeCell ref="FI5:FI6"/>
    <mergeCell ref="FK5:FK6"/>
    <mergeCell ref="FL5:FL6"/>
    <mergeCell ref="FM5:FN5"/>
    <mergeCell ref="EY5:EY6"/>
    <mergeCell ref="FO5:FO6"/>
    <mergeCell ref="EG4:EK4"/>
    <mergeCell ref="EL4:EL6"/>
    <mergeCell ref="EM4:EQ4"/>
    <mergeCell ref="ER4:ER6"/>
    <mergeCell ref="ES4:EW4"/>
    <mergeCell ref="EX4:EX6"/>
    <mergeCell ref="EK5:EK6"/>
    <mergeCell ref="EM5:EM6"/>
    <mergeCell ref="EN5:EN6"/>
    <mergeCell ref="EO5:EP5"/>
    <mergeCell ref="EG5:EG6"/>
    <mergeCell ref="EH5:EH6"/>
    <mergeCell ref="EI5:EJ5"/>
    <mergeCell ref="EQ5:EQ6"/>
    <mergeCell ref="ES5:ES6"/>
    <mergeCell ref="ET5:ET6"/>
    <mergeCell ref="EU5:EV5"/>
    <mergeCell ref="EW5:EW6"/>
    <mergeCell ref="DO4:DS4"/>
    <mergeCell ref="DT4:DT6"/>
    <mergeCell ref="DU4:DY4"/>
    <mergeCell ref="DZ4:DZ6"/>
    <mergeCell ref="EA4:EE4"/>
    <mergeCell ref="EF4:EF6"/>
    <mergeCell ref="DV5:DV6"/>
    <mergeCell ref="DW5:DX5"/>
    <mergeCell ref="DY5:DY6"/>
    <mergeCell ref="EA5:EA6"/>
    <mergeCell ref="EB5:EB6"/>
    <mergeCell ref="EC5:ED5"/>
    <mergeCell ref="EE5:EE6"/>
    <mergeCell ref="DO5:DO6"/>
    <mergeCell ref="DP5:DP6"/>
    <mergeCell ref="DQ5:DR5"/>
    <mergeCell ref="DS5:DS6"/>
    <mergeCell ref="DU5:DU6"/>
    <mergeCell ref="CW4:DA4"/>
    <mergeCell ref="DB4:DB6"/>
    <mergeCell ref="DC4:DG4"/>
    <mergeCell ref="DH4:DH6"/>
    <mergeCell ref="DI4:DM4"/>
    <mergeCell ref="DN4:DN6"/>
    <mergeCell ref="CX5:CX6"/>
    <mergeCell ref="CY5:CZ5"/>
    <mergeCell ref="DA5:DA6"/>
    <mergeCell ref="DC5:DC6"/>
    <mergeCell ref="DD5:DD6"/>
    <mergeCell ref="DE5:DF5"/>
    <mergeCell ref="DG5:DG6"/>
    <mergeCell ref="DI5:DI6"/>
    <mergeCell ref="DJ5:DJ6"/>
    <mergeCell ref="DK5:DL5"/>
    <mergeCell ref="CW5:CW6"/>
    <mergeCell ref="DM5:DM6"/>
    <mergeCell ref="CE4:CI4"/>
    <mergeCell ref="CJ4:CJ6"/>
    <mergeCell ref="CK4:CO4"/>
    <mergeCell ref="CP4:CP6"/>
    <mergeCell ref="CQ4:CU4"/>
    <mergeCell ref="CV4:CV6"/>
    <mergeCell ref="CI5:CI6"/>
    <mergeCell ref="CK5:CK6"/>
    <mergeCell ref="CL5:CL6"/>
    <mergeCell ref="CM5:CN5"/>
    <mergeCell ref="CE5:CE6"/>
    <mergeCell ref="CF5:CF6"/>
    <mergeCell ref="CG5:CH5"/>
    <mergeCell ref="CO5:CO6"/>
    <mergeCell ref="CQ5:CQ6"/>
    <mergeCell ref="CR5:CR6"/>
    <mergeCell ref="CS5:CT5"/>
    <mergeCell ref="CU5:CU6"/>
    <mergeCell ref="BM4:BQ4"/>
    <mergeCell ref="BR4:BR6"/>
    <mergeCell ref="BS4:BW4"/>
    <mergeCell ref="BX4:BX6"/>
    <mergeCell ref="BY4:CC4"/>
    <mergeCell ref="CD4:CD6"/>
    <mergeCell ref="BT5:BT6"/>
    <mergeCell ref="BU5:BV5"/>
    <mergeCell ref="BW5:BW6"/>
    <mergeCell ref="BY5:BY6"/>
    <mergeCell ref="BZ5:BZ6"/>
    <mergeCell ref="CA5:CB5"/>
    <mergeCell ref="CC5:CC6"/>
    <mergeCell ref="BM5:BM6"/>
    <mergeCell ref="BN5:BN6"/>
    <mergeCell ref="BO5:BP5"/>
    <mergeCell ref="BQ5:BQ6"/>
    <mergeCell ref="BS5:BS6"/>
    <mergeCell ref="AZ4:AZ6"/>
    <mergeCell ref="BA4:BE4"/>
    <mergeCell ref="BF4:BF6"/>
    <mergeCell ref="BG4:BK4"/>
    <mergeCell ref="BL4:BL6"/>
    <mergeCell ref="AV5:AV6"/>
    <mergeCell ref="AW5:AX5"/>
    <mergeCell ref="AY5:AY6"/>
    <mergeCell ref="BA5:BA6"/>
    <mergeCell ref="BK5:BK6"/>
    <mergeCell ref="AI4:AM4"/>
    <mergeCell ref="AN4:AN6"/>
    <mergeCell ref="AO4:AS4"/>
    <mergeCell ref="AT4:AT6"/>
    <mergeCell ref="AG5:AG6"/>
    <mergeCell ref="AI5:AI6"/>
    <mergeCell ref="AJ5:AJ6"/>
    <mergeCell ref="AK5:AL5"/>
    <mergeCell ref="AU4:AY4"/>
    <mergeCell ref="AM5:AM6"/>
    <mergeCell ref="AO5:AO6"/>
    <mergeCell ref="AP5:AP6"/>
    <mergeCell ref="AQ5:AR5"/>
    <mergeCell ref="AS5:AS6"/>
    <mergeCell ref="AU5:AU6"/>
    <mergeCell ref="V4:V6"/>
    <mergeCell ref="W4:AA4"/>
    <mergeCell ref="AB4:AB6"/>
    <mergeCell ref="R5:R6"/>
    <mergeCell ref="S5:T5"/>
    <mergeCell ref="U5:U6"/>
    <mergeCell ref="W5:W6"/>
    <mergeCell ref="AC4:AG4"/>
    <mergeCell ref="AH4:AH6"/>
    <mergeCell ref="X5:X6"/>
    <mergeCell ref="Y5:Z5"/>
    <mergeCell ref="AA5:AA6"/>
    <mergeCell ref="AC5:AC6"/>
    <mergeCell ref="AD5:AD6"/>
    <mergeCell ref="AE5:AF5"/>
    <mergeCell ref="A1:I1"/>
    <mergeCell ref="A4:A6"/>
    <mergeCell ref="C4:C6"/>
    <mergeCell ref="D4:D6"/>
    <mergeCell ref="E4:I4"/>
    <mergeCell ref="J4:J6"/>
    <mergeCell ref="K4:O4"/>
    <mergeCell ref="P4:P6"/>
    <mergeCell ref="Q4:U4"/>
  </mergeCells>
  <pageMargins left="0.11811023622047245" right="0.11811023622047245" top="0.74803149606299213" bottom="0.74803149606299213" header="0.31496062992125984" footer="0.31496062992125984"/>
  <pageSetup paperSize="9" scale="75" orientation="portrait" r:id="rId1"/>
  <colBreaks count="4" manualBreakCount="4">
    <brk id="141" max="1048575" man="1"/>
    <brk id="254" max="51" man="1"/>
    <brk id="279" max="51" man="1"/>
    <brk id="309" max="51"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225"/>
  <sheetViews>
    <sheetView view="pageBreakPreview" topLeftCell="A43" zoomScale="60" zoomScaleNormal="50" workbookViewId="0">
      <selection activeCell="P15" sqref="P15"/>
    </sheetView>
  </sheetViews>
  <sheetFormatPr defaultColWidth="9.140625" defaultRowHeight="18.75" x14ac:dyDescent="0.25"/>
  <cols>
    <col min="1" max="1" width="6.7109375" style="9" customWidth="1"/>
    <col min="2" max="2" width="28.140625" style="10" customWidth="1"/>
    <col min="3" max="3" width="24.140625" style="10" customWidth="1"/>
    <col min="4" max="4" width="13.85546875" style="10" customWidth="1"/>
    <col min="5" max="5" width="11.7109375" style="11" customWidth="1"/>
    <col min="6" max="6" width="14.5703125" style="11" customWidth="1"/>
    <col min="7" max="7" width="19.28515625" style="11" customWidth="1"/>
    <col min="8" max="8" width="17.42578125" style="12" customWidth="1"/>
    <col min="9" max="9" width="17.85546875" style="13" customWidth="1"/>
    <col min="10" max="10" width="17" style="12" customWidth="1"/>
    <col min="11" max="11" width="17.28515625" style="13" customWidth="1"/>
    <col min="12" max="12" width="16.85546875" style="12" customWidth="1"/>
    <col min="13" max="13" width="17.28515625" style="13" customWidth="1"/>
    <col min="14" max="14" width="17.140625" style="12" customWidth="1"/>
    <col min="15" max="15" width="14.5703125" style="10" customWidth="1"/>
    <col min="16" max="16" width="17.42578125" style="10" customWidth="1"/>
    <col min="17" max="17" width="16.42578125" style="10" customWidth="1"/>
    <col min="18" max="18" width="19" style="10" customWidth="1"/>
    <col min="19" max="22" width="18.85546875" style="10" customWidth="1"/>
    <col min="23" max="25" width="18.85546875" style="11" customWidth="1"/>
    <col min="26" max="26" width="13.85546875" style="11" customWidth="1"/>
    <col min="27" max="27" width="16.140625" style="10" customWidth="1"/>
    <col min="28" max="28" width="17.5703125" style="10" customWidth="1"/>
    <col min="29" max="29" width="17.28515625" style="10" customWidth="1"/>
    <col min="30" max="30" width="18.7109375" style="10" customWidth="1"/>
    <col min="31" max="16384" width="9.140625" style="10"/>
  </cols>
  <sheetData>
    <row r="1" spans="1:30" ht="14.25" customHeight="1" x14ac:dyDescent="0.25"/>
    <row r="3" spans="1:30" x14ac:dyDescent="0.25">
      <c r="B3" s="1011"/>
      <c r="C3" s="1011"/>
      <c r="D3" s="1011"/>
      <c r="E3" s="1011"/>
      <c r="F3" s="1011"/>
      <c r="G3" s="1011"/>
      <c r="H3" s="1011"/>
      <c r="I3" s="1011"/>
      <c r="J3" s="1011"/>
      <c r="K3" s="1011"/>
      <c r="L3" s="1011"/>
      <c r="M3" s="1011"/>
      <c r="N3" s="1011"/>
    </row>
    <row r="4" spans="1:30" s="15" customFormat="1" ht="40.5" customHeight="1" thickBot="1" x14ac:dyDescent="0.25">
      <c r="A4" s="14"/>
      <c r="B4" s="1012" t="s">
        <v>89</v>
      </c>
      <c r="C4" s="1012"/>
      <c r="D4" s="1012"/>
      <c r="E4" s="1012"/>
      <c r="F4" s="1012"/>
      <c r="G4" s="1012"/>
      <c r="H4" s="1012"/>
      <c r="I4" s="1012"/>
      <c r="J4" s="1012"/>
      <c r="K4" s="1012"/>
      <c r="L4" s="1012"/>
      <c r="M4" s="1012"/>
      <c r="N4" s="1012"/>
      <c r="O4" s="1012"/>
      <c r="P4" s="1012"/>
      <c r="Q4" s="1012"/>
      <c r="R4" s="1012"/>
      <c r="S4" s="1012"/>
      <c r="W4" s="16"/>
      <c r="X4" s="16"/>
      <c r="Y4" s="16"/>
      <c r="Z4" s="16"/>
    </row>
    <row r="5" spans="1:30" ht="27.75" customHeight="1" x14ac:dyDescent="0.25">
      <c r="A5" s="1013" t="s">
        <v>6</v>
      </c>
      <c r="B5" s="1016" t="s">
        <v>30</v>
      </c>
      <c r="C5" s="1016" t="s">
        <v>90</v>
      </c>
      <c r="D5" s="1016" t="s">
        <v>91</v>
      </c>
      <c r="E5" s="1019" t="s">
        <v>11</v>
      </c>
      <c r="F5" s="1020"/>
      <c r="G5" s="1020"/>
      <c r="H5" s="1020"/>
      <c r="I5" s="1020"/>
      <c r="J5" s="1020"/>
      <c r="K5" s="1020"/>
      <c r="L5" s="1020"/>
      <c r="M5" s="1020"/>
      <c r="N5" s="1021" t="s">
        <v>13</v>
      </c>
      <c r="O5" s="1022"/>
      <c r="P5" s="1022"/>
      <c r="Q5" s="1022"/>
      <c r="R5" s="1022"/>
      <c r="S5" s="1022"/>
      <c r="T5" s="1022"/>
      <c r="U5" s="1022"/>
      <c r="V5" s="1023"/>
      <c r="W5" s="1047" t="s">
        <v>8</v>
      </c>
      <c r="X5" s="1048"/>
      <c r="Y5" s="1048"/>
      <c r="Z5" s="1048"/>
      <c r="AA5" s="1048"/>
      <c r="AB5" s="1048"/>
      <c r="AC5" s="1048"/>
      <c r="AD5" s="1049" t="s">
        <v>12</v>
      </c>
    </row>
    <row r="6" spans="1:30" ht="27.75" customHeight="1" x14ac:dyDescent="0.25">
      <c r="A6" s="1014"/>
      <c r="B6" s="1017"/>
      <c r="C6" s="1017"/>
      <c r="D6" s="1017"/>
      <c r="E6" s="1028" t="s">
        <v>92</v>
      </c>
      <c r="F6" s="1029" t="s">
        <v>93</v>
      </c>
      <c r="G6" s="1027" t="s">
        <v>94</v>
      </c>
      <c r="H6" s="1032" t="s">
        <v>17</v>
      </c>
      <c r="I6" s="1033"/>
      <c r="J6" s="1033"/>
      <c r="K6" s="1033"/>
      <c r="L6" s="1033"/>
      <c r="M6" s="1033"/>
      <c r="N6" s="1036" t="s">
        <v>95</v>
      </c>
      <c r="O6" s="1037"/>
      <c r="P6" s="1038"/>
      <c r="Q6" s="1052" t="s">
        <v>2</v>
      </c>
      <c r="R6" s="1053"/>
      <c r="S6" s="1052" t="s">
        <v>87</v>
      </c>
      <c r="T6" s="1053"/>
      <c r="U6" s="1052" t="s">
        <v>23</v>
      </c>
      <c r="V6" s="1056"/>
      <c r="W6" s="1058" t="s">
        <v>19</v>
      </c>
      <c r="X6" s="1059"/>
      <c r="Y6" s="1059"/>
      <c r="Z6" s="1060" t="s">
        <v>31</v>
      </c>
      <c r="AA6" s="1061" t="s">
        <v>96</v>
      </c>
      <c r="AB6" s="1061"/>
      <c r="AC6" s="1061"/>
      <c r="AD6" s="1050"/>
    </row>
    <row r="7" spans="1:30" ht="27.75" customHeight="1" x14ac:dyDescent="0.25">
      <c r="A7" s="1014"/>
      <c r="B7" s="1017"/>
      <c r="C7" s="1017"/>
      <c r="D7" s="1017"/>
      <c r="E7" s="1028"/>
      <c r="F7" s="1030"/>
      <c r="G7" s="1027"/>
      <c r="H7" s="1034"/>
      <c r="I7" s="1035"/>
      <c r="J7" s="1035"/>
      <c r="K7" s="1035"/>
      <c r="L7" s="1035"/>
      <c r="M7" s="1035"/>
      <c r="N7" s="1039"/>
      <c r="O7" s="1040"/>
      <c r="P7" s="1041"/>
      <c r="Q7" s="1052"/>
      <c r="R7" s="1053"/>
      <c r="S7" s="1052"/>
      <c r="T7" s="1053"/>
      <c r="U7" s="1052"/>
      <c r="V7" s="1056"/>
      <c r="W7" s="1062" t="s">
        <v>2</v>
      </c>
      <c r="X7" s="1064" t="s">
        <v>3</v>
      </c>
      <c r="Y7" s="1064" t="s">
        <v>23</v>
      </c>
      <c r="Z7" s="1060"/>
      <c r="AA7" s="1067" t="s">
        <v>2</v>
      </c>
      <c r="AB7" s="1067" t="s">
        <v>3</v>
      </c>
      <c r="AC7" s="1064" t="s">
        <v>23</v>
      </c>
      <c r="AD7" s="1050"/>
    </row>
    <row r="8" spans="1:30" ht="30" customHeight="1" x14ac:dyDescent="0.25">
      <c r="A8" s="1014"/>
      <c r="B8" s="1017"/>
      <c r="C8" s="1017"/>
      <c r="D8" s="1017"/>
      <c r="E8" s="1028"/>
      <c r="F8" s="1030"/>
      <c r="G8" s="1027"/>
      <c r="H8" s="1024" t="s">
        <v>2</v>
      </c>
      <c r="I8" s="1024"/>
      <c r="J8" s="1024" t="s">
        <v>87</v>
      </c>
      <c r="K8" s="1024"/>
      <c r="L8" s="1024" t="s">
        <v>23</v>
      </c>
      <c r="M8" s="1025"/>
      <c r="N8" s="1042"/>
      <c r="O8" s="1043"/>
      <c r="P8" s="1044"/>
      <c r="Q8" s="1054"/>
      <c r="R8" s="1055"/>
      <c r="S8" s="1054"/>
      <c r="T8" s="1055"/>
      <c r="U8" s="1054"/>
      <c r="V8" s="1057"/>
      <c r="W8" s="1063"/>
      <c r="X8" s="1065"/>
      <c r="Y8" s="1065"/>
      <c r="Z8" s="1060"/>
      <c r="AA8" s="1068"/>
      <c r="AB8" s="1068"/>
      <c r="AC8" s="1065"/>
      <c r="AD8" s="1050"/>
    </row>
    <row r="9" spans="1:30" ht="15" customHeight="1" x14ac:dyDescent="0.25">
      <c r="A9" s="1014"/>
      <c r="B9" s="1017"/>
      <c r="C9" s="1017"/>
      <c r="D9" s="1017"/>
      <c r="E9" s="1028"/>
      <c r="F9" s="1030"/>
      <c r="G9" s="1027"/>
      <c r="H9" s="1026" t="s">
        <v>92</v>
      </c>
      <c r="I9" s="1027" t="s">
        <v>97</v>
      </c>
      <c r="J9" s="1026" t="s">
        <v>92</v>
      </c>
      <c r="K9" s="1027" t="s">
        <v>97</v>
      </c>
      <c r="L9" s="1026" t="s">
        <v>98</v>
      </c>
      <c r="M9" s="1086" t="s">
        <v>97</v>
      </c>
      <c r="N9" s="1080" t="s">
        <v>92</v>
      </c>
      <c r="O9" s="1082" t="s">
        <v>93</v>
      </c>
      <c r="P9" s="1084" t="s">
        <v>94</v>
      </c>
      <c r="Q9" s="1045" t="s">
        <v>92</v>
      </c>
      <c r="R9" s="1046" t="s">
        <v>97</v>
      </c>
      <c r="S9" s="1045" t="s">
        <v>92</v>
      </c>
      <c r="T9" s="1046" t="s">
        <v>97</v>
      </c>
      <c r="U9" s="1045" t="s">
        <v>98</v>
      </c>
      <c r="V9" s="1073" t="s">
        <v>97</v>
      </c>
      <c r="W9" s="1074" t="s">
        <v>92</v>
      </c>
      <c r="X9" s="1076" t="s">
        <v>92</v>
      </c>
      <c r="Y9" s="1078" t="s">
        <v>92</v>
      </c>
      <c r="Z9" s="1060"/>
      <c r="AA9" s="1069" t="s">
        <v>99</v>
      </c>
      <c r="AB9" s="1076" t="s">
        <v>100</v>
      </c>
      <c r="AC9" s="1078" t="s">
        <v>101</v>
      </c>
      <c r="AD9" s="1050"/>
    </row>
    <row r="10" spans="1:30" ht="83.25" customHeight="1" x14ac:dyDescent="0.25">
      <c r="A10" s="1015"/>
      <c r="B10" s="1018"/>
      <c r="C10" s="1018"/>
      <c r="D10" s="1018"/>
      <c r="E10" s="1028"/>
      <c r="F10" s="1031"/>
      <c r="G10" s="1027"/>
      <c r="H10" s="1026"/>
      <c r="I10" s="1027"/>
      <c r="J10" s="1026"/>
      <c r="K10" s="1027"/>
      <c r="L10" s="1026"/>
      <c r="M10" s="1086"/>
      <c r="N10" s="1081"/>
      <c r="O10" s="1083"/>
      <c r="P10" s="1085"/>
      <c r="Q10" s="1045"/>
      <c r="R10" s="1046"/>
      <c r="S10" s="1045"/>
      <c r="T10" s="1046"/>
      <c r="U10" s="1045"/>
      <c r="V10" s="1073"/>
      <c r="W10" s="1075"/>
      <c r="X10" s="1077"/>
      <c r="Y10" s="1079"/>
      <c r="Z10" s="1060"/>
      <c r="AA10" s="1070"/>
      <c r="AB10" s="1077"/>
      <c r="AC10" s="1079"/>
      <c r="AD10" s="1051"/>
    </row>
    <row r="11" spans="1:30" x14ac:dyDescent="0.25">
      <c r="A11" s="17">
        <v>1</v>
      </c>
      <c r="B11" s="18">
        <v>2</v>
      </c>
      <c r="C11" s="17">
        <v>3</v>
      </c>
      <c r="D11" s="17">
        <v>5</v>
      </c>
      <c r="E11" s="18">
        <v>6</v>
      </c>
      <c r="F11" s="17">
        <v>7</v>
      </c>
      <c r="G11" s="18">
        <v>8</v>
      </c>
      <c r="H11" s="17">
        <v>9</v>
      </c>
      <c r="I11" s="18">
        <v>10</v>
      </c>
      <c r="J11" s="17">
        <v>11</v>
      </c>
      <c r="K11" s="18">
        <v>12</v>
      </c>
      <c r="L11" s="17">
        <v>13</v>
      </c>
      <c r="M11" s="19">
        <v>14</v>
      </c>
      <c r="N11" s="20">
        <v>6</v>
      </c>
      <c r="O11" s="21">
        <v>7</v>
      </c>
      <c r="P11" s="18">
        <v>8</v>
      </c>
      <c r="Q11" s="17">
        <v>9</v>
      </c>
      <c r="R11" s="18">
        <v>10</v>
      </c>
      <c r="S11" s="17">
        <v>11</v>
      </c>
      <c r="T11" s="18">
        <v>12</v>
      </c>
      <c r="U11" s="17">
        <v>13</v>
      </c>
      <c r="V11" s="22">
        <v>14</v>
      </c>
      <c r="W11" s="23">
        <v>15</v>
      </c>
      <c r="X11" s="18">
        <v>16</v>
      </c>
      <c r="Y11" s="17">
        <v>17</v>
      </c>
      <c r="Z11" s="18">
        <v>18</v>
      </c>
      <c r="AA11" s="17">
        <v>19</v>
      </c>
      <c r="AB11" s="18">
        <v>20</v>
      </c>
      <c r="AC11" s="17">
        <v>21</v>
      </c>
      <c r="AD11" s="24">
        <v>22</v>
      </c>
    </row>
    <row r="12" spans="1:30" s="43" customFormat="1" x14ac:dyDescent="0.25">
      <c r="A12" s="25">
        <v>1</v>
      </c>
      <c r="B12" s="26" t="s">
        <v>102</v>
      </c>
      <c r="C12" s="26" t="s">
        <v>103</v>
      </c>
      <c r="D12" s="27" t="s">
        <v>41</v>
      </c>
      <c r="E12" s="28">
        <f>H12+J12+L12</f>
        <v>2000</v>
      </c>
      <c r="F12" s="28">
        <v>799</v>
      </c>
      <c r="G12" s="28">
        <f t="shared" ref="G12:G43" si="0">E12*F12</f>
        <v>1598000</v>
      </c>
      <c r="H12" s="29">
        <v>937</v>
      </c>
      <c r="I12" s="29">
        <f>F12*H12</f>
        <v>748663</v>
      </c>
      <c r="J12" s="29">
        <v>925</v>
      </c>
      <c r="K12" s="29">
        <f>F12*J12</f>
        <v>739075</v>
      </c>
      <c r="L12" s="29">
        <v>138</v>
      </c>
      <c r="M12" s="30">
        <f>F12*L12</f>
        <v>110262</v>
      </c>
      <c r="N12" s="31">
        <f>Q12+S12+U12</f>
        <v>828</v>
      </c>
      <c r="O12" s="32">
        <v>960</v>
      </c>
      <c r="P12" s="28">
        <f>N12*O12</f>
        <v>794880</v>
      </c>
      <c r="Q12" s="33">
        <v>207</v>
      </c>
      <c r="R12" s="34">
        <f>O12*Q12</f>
        <v>198720</v>
      </c>
      <c r="S12" s="35">
        <v>607</v>
      </c>
      <c r="T12" s="34">
        <f>O12*S12</f>
        <v>582720</v>
      </c>
      <c r="U12" s="36">
        <v>14</v>
      </c>
      <c r="V12" s="37">
        <f>O12*U12</f>
        <v>13440</v>
      </c>
      <c r="W12" s="38">
        <f t="shared" ref="W12:W43" si="1">H12-Q12</f>
        <v>730</v>
      </c>
      <c r="X12" s="39">
        <f t="shared" ref="X12:X43" si="2">J12-S12</f>
        <v>318</v>
      </c>
      <c r="Y12" s="39">
        <f t="shared" ref="Y12:Y43" si="3">L12-U12</f>
        <v>124</v>
      </c>
      <c r="Z12" s="40">
        <f>W12+X12+Y12</f>
        <v>1172</v>
      </c>
      <c r="AA12" s="41">
        <f t="shared" ref="AA12:AA43" si="4">I12-R12</f>
        <v>549943</v>
      </c>
      <c r="AB12" s="41">
        <f t="shared" ref="AB12:AB43" si="5">K12-T12</f>
        <v>156355</v>
      </c>
      <c r="AC12" s="41">
        <f t="shared" ref="AC12:AC43" si="6">M12-V12</f>
        <v>96822</v>
      </c>
      <c r="AD12" s="42">
        <f>AA12+AB12+AC12</f>
        <v>803120</v>
      </c>
    </row>
    <row r="13" spans="1:30" s="43" customFormat="1" x14ac:dyDescent="0.25">
      <c r="A13" s="25">
        <v>2</v>
      </c>
      <c r="B13" s="26" t="s">
        <v>104</v>
      </c>
      <c r="C13" s="26" t="s">
        <v>103</v>
      </c>
      <c r="D13" s="27" t="s">
        <v>41</v>
      </c>
      <c r="E13" s="28">
        <f t="shared" ref="E13:E76" si="7">H13+J13+L13</f>
        <v>800</v>
      </c>
      <c r="F13" s="28">
        <v>649</v>
      </c>
      <c r="G13" s="28">
        <f t="shared" si="0"/>
        <v>519200</v>
      </c>
      <c r="H13" s="29">
        <v>374</v>
      </c>
      <c r="I13" s="29">
        <f t="shared" ref="I13:I76" si="8">F13*H13</f>
        <v>242726</v>
      </c>
      <c r="J13" s="29">
        <v>401</v>
      </c>
      <c r="K13" s="29">
        <f t="shared" ref="K13:K76" si="9">F13*J13</f>
        <v>260249</v>
      </c>
      <c r="L13" s="29">
        <v>25</v>
      </c>
      <c r="M13" s="30">
        <f t="shared" ref="M13:M76" si="10">F13*L13</f>
        <v>16225</v>
      </c>
      <c r="N13" s="31">
        <f t="shared" ref="N13:N76" si="11">Q13+S13+U13</f>
        <v>420</v>
      </c>
      <c r="O13" s="32">
        <v>780</v>
      </c>
      <c r="P13" s="28">
        <f>N13*O13</f>
        <v>327600</v>
      </c>
      <c r="Q13" s="33">
        <v>190</v>
      </c>
      <c r="R13" s="34">
        <f t="shared" ref="R13:R76" si="12">O13*Q13</f>
        <v>148200</v>
      </c>
      <c r="S13" s="35">
        <v>230</v>
      </c>
      <c r="T13" s="34">
        <f>O13*S13</f>
        <v>179400</v>
      </c>
      <c r="U13" s="36">
        <v>0</v>
      </c>
      <c r="V13" s="37">
        <f>O13*U13</f>
        <v>0</v>
      </c>
      <c r="W13" s="38">
        <f t="shared" si="1"/>
        <v>184</v>
      </c>
      <c r="X13" s="39">
        <f t="shared" si="2"/>
        <v>171</v>
      </c>
      <c r="Y13" s="39">
        <f t="shared" si="3"/>
        <v>25</v>
      </c>
      <c r="Z13" s="40">
        <f t="shared" ref="Z13:Z76" si="13">W13+X13+Y13</f>
        <v>380</v>
      </c>
      <c r="AA13" s="41">
        <f t="shared" si="4"/>
        <v>94526</v>
      </c>
      <c r="AB13" s="41">
        <f t="shared" si="5"/>
        <v>80849</v>
      </c>
      <c r="AC13" s="41">
        <f t="shared" si="6"/>
        <v>16225</v>
      </c>
      <c r="AD13" s="42">
        <f>AA13+AB13+AC13</f>
        <v>191600</v>
      </c>
    </row>
    <row r="14" spans="1:30" s="43" customFormat="1" x14ac:dyDescent="0.25">
      <c r="A14" s="25">
        <v>3</v>
      </c>
      <c r="B14" s="26" t="s">
        <v>105</v>
      </c>
      <c r="C14" s="26" t="s">
        <v>103</v>
      </c>
      <c r="D14" s="27" t="s">
        <v>41</v>
      </c>
      <c r="E14" s="28">
        <f t="shared" si="7"/>
        <v>1200</v>
      </c>
      <c r="F14" s="28">
        <v>689</v>
      </c>
      <c r="G14" s="28">
        <f t="shared" si="0"/>
        <v>826800</v>
      </c>
      <c r="H14" s="29">
        <v>562</v>
      </c>
      <c r="I14" s="29">
        <f t="shared" si="8"/>
        <v>387218</v>
      </c>
      <c r="J14" s="29">
        <v>538</v>
      </c>
      <c r="K14" s="29">
        <f t="shared" si="9"/>
        <v>370682</v>
      </c>
      <c r="L14" s="29">
        <v>100</v>
      </c>
      <c r="M14" s="30">
        <f t="shared" si="10"/>
        <v>68900</v>
      </c>
      <c r="N14" s="31">
        <f>Q14+S14+U14</f>
        <v>505</v>
      </c>
      <c r="O14" s="32">
        <v>830</v>
      </c>
      <c r="P14" s="28">
        <f t="shared" ref="P14:P77" si="14">N14*O14</f>
        <v>419150</v>
      </c>
      <c r="Q14" s="33">
        <v>200</v>
      </c>
      <c r="R14" s="34">
        <f>O14*Q14</f>
        <v>166000</v>
      </c>
      <c r="S14" s="35">
        <v>300</v>
      </c>
      <c r="T14" s="34">
        <f>O14*S14</f>
        <v>249000</v>
      </c>
      <c r="U14" s="36">
        <v>5</v>
      </c>
      <c r="V14" s="37">
        <f>O14*U14</f>
        <v>4150</v>
      </c>
      <c r="W14" s="38">
        <f t="shared" si="1"/>
        <v>362</v>
      </c>
      <c r="X14" s="39">
        <f t="shared" si="2"/>
        <v>238</v>
      </c>
      <c r="Y14" s="39">
        <f t="shared" si="3"/>
        <v>95</v>
      </c>
      <c r="Z14" s="40">
        <f t="shared" si="13"/>
        <v>695</v>
      </c>
      <c r="AA14" s="41">
        <f t="shared" si="4"/>
        <v>221218</v>
      </c>
      <c r="AB14" s="41">
        <f t="shared" si="5"/>
        <v>121682</v>
      </c>
      <c r="AC14" s="41">
        <f t="shared" si="6"/>
        <v>64750</v>
      </c>
      <c r="AD14" s="42">
        <f>AA14+AB14+AC14</f>
        <v>407650</v>
      </c>
    </row>
    <row r="15" spans="1:30" s="43" customFormat="1" x14ac:dyDescent="0.25">
      <c r="A15" s="25">
        <v>4</v>
      </c>
      <c r="B15" s="26" t="s">
        <v>106</v>
      </c>
      <c r="C15" s="26" t="s">
        <v>103</v>
      </c>
      <c r="D15" s="27" t="s">
        <v>41</v>
      </c>
      <c r="E15" s="28">
        <f t="shared" si="7"/>
        <v>1200</v>
      </c>
      <c r="F15" s="28">
        <v>605</v>
      </c>
      <c r="G15" s="28">
        <f t="shared" si="0"/>
        <v>726000</v>
      </c>
      <c r="H15" s="29">
        <v>562</v>
      </c>
      <c r="I15" s="29">
        <f t="shared" si="8"/>
        <v>340010</v>
      </c>
      <c r="J15" s="29">
        <v>538</v>
      </c>
      <c r="K15" s="29">
        <f t="shared" si="9"/>
        <v>325490</v>
      </c>
      <c r="L15" s="29">
        <v>100</v>
      </c>
      <c r="M15" s="30">
        <f t="shared" si="10"/>
        <v>60500</v>
      </c>
      <c r="N15" s="31">
        <f t="shared" si="11"/>
        <v>491.4</v>
      </c>
      <c r="O15" s="32">
        <v>725</v>
      </c>
      <c r="P15" s="28">
        <f>N15*O15</f>
        <v>356265</v>
      </c>
      <c r="Q15" s="33">
        <v>153.4</v>
      </c>
      <c r="R15" s="34">
        <f>O15*Q15</f>
        <v>111215</v>
      </c>
      <c r="S15" s="35">
        <v>338</v>
      </c>
      <c r="T15" s="34">
        <f>O15*S15</f>
        <v>245050</v>
      </c>
      <c r="U15" s="36">
        <v>0</v>
      </c>
      <c r="V15" s="37">
        <f>O15*U15</f>
        <v>0</v>
      </c>
      <c r="W15" s="38">
        <f t="shared" si="1"/>
        <v>408.6</v>
      </c>
      <c r="X15" s="39">
        <f t="shared" si="2"/>
        <v>200</v>
      </c>
      <c r="Y15" s="39">
        <f t="shared" si="3"/>
        <v>100</v>
      </c>
      <c r="Z15" s="40">
        <f t="shared" si="13"/>
        <v>708.6</v>
      </c>
      <c r="AA15" s="41">
        <f t="shared" si="4"/>
        <v>228795</v>
      </c>
      <c r="AB15" s="41">
        <f t="shared" si="5"/>
        <v>80440</v>
      </c>
      <c r="AC15" s="41">
        <f t="shared" si="6"/>
        <v>60500</v>
      </c>
      <c r="AD15" s="42">
        <f t="shared" ref="AD15:AD78" si="15">AA15+AB15+AC15</f>
        <v>369735</v>
      </c>
    </row>
    <row r="16" spans="1:30" s="43" customFormat="1" x14ac:dyDescent="0.25">
      <c r="A16" s="25">
        <v>5</v>
      </c>
      <c r="B16" s="26" t="s">
        <v>107</v>
      </c>
      <c r="C16" s="26" t="s">
        <v>103</v>
      </c>
      <c r="D16" s="27" t="s">
        <v>41</v>
      </c>
      <c r="E16" s="28">
        <f t="shared" si="7"/>
        <v>5500</v>
      </c>
      <c r="F16" s="28">
        <v>495</v>
      </c>
      <c r="G16" s="28">
        <f t="shared" si="0"/>
        <v>2722500</v>
      </c>
      <c r="H16" s="29">
        <v>1850</v>
      </c>
      <c r="I16" s="29">
        <f t="shared" si="8"/>
        <v>915750</v>
      </c>
      <c r="J16" s="29">
        <v>2525</v>
      </c>
      <c r="K16" s="29">
        <f t="shared" si="9"/>
        <v>1249875</v>
      </c>
      <c r="L16" s="29">
        <v>1125</v>
      </c>
      <c r="M16" s="30">
        <f t="shared" si="10"/>
        <v>556875</v>
      </c>
      <c r="N16" s="31">
        <f t="shared" si="11"/>
        <v>3705</v>
      </c>
      <c r="O16" s="32">
        <v>594</v>
      </c>
      <c r="P16" s="28">
        <f t="shared" si="14"/>
        <v>2200770</v>
      </c>
      <c r="Q16" s="33">
        <v>1405</v>
      </c>
      <c r="R16" s="34">
        <f>O16*Q16</f>
        <v>834570</v>
      </c>
      <c r="S16" s="35">
        <v>2037</v>
      </c>
      <c r="T16" s="34">
        <f>O16*S16</f>
        <v>1209978</v>
      </c>
      <c r="U16" s="36">
        <v>263</v>
      </c>
      <c r="V16" s="37">
        <f t="shared" ref="V16:V79" si="16">O16*U16</f>
        <v>156222</v>
      </c>
      <c r="W16" s="38">
        <f t="shared" si="1"/>
        <v>445</v>
      </c>
      <c r="X16" s="39">
        <f t="shared" si="2"/>
        <v>488</v>
      </c>
      <c r="Y16" s="39">
        <f t="shared" si="3"/>
        <v>862</v>
      </c>
      <c r="Z16" s="40">
        <f t="shared" si="13"/>
        <v>1795</v>
      </c>
      <c r="AA16" s="41">
        <f t="shared" si="4"/>
        <v>81180</v>
      </c>
      <c r="AB16" s="41">
        <f t="shared" si="5"/>
        <v>39897</v>
      </c>
      <c r="AC16" s="41">
        <f t="shared" si="6"/>
        <v>400653</v>
      </c>
      <c r="AD16" s="42">
        <f t="shared" si="15"/>
        <v>521730</v>
      </c>
    </row>
    <row r="17" spans="1:30" s="43" customFormat="1" x14ac:dyDescent="0.25">
      <c r="A17" s="25">
        <v>6</v>
      </c>
      <c r="B17" s="26" t="s">
        <v>108</v>
      </c>
      <c r="C17" s="26" t="s">
        <v>103</v>
      </c>
      <c r="D17" s="27" t="s">
        <v>41</v>
      </c>
      <c r="E17" s="28">
        <v>5011</v>
      </c>
      <c r="F17" s="28">
        <v>495</v>
      </c>
      <c r="G17" s="28">
        <f t="shared" si="0"/>
        <v>2480445</v>
      </c>
      <c r="H17" s="29">
        <v>2070</v>
      </c>
      <c r="I17" s="29">
        <f t="shared" si="8"/>
        <v>1024650</v>
      </c>
      <c r="J17" s="29">
        <v>2161</v>
      </c>
      <c r="K17" s="29">
        <f t="shared" si="9"/>
        <v>1069695</v>
      </c>
      <c r="L17" s="29">
        <v>780</v>
      </c>
      <c r="M17" s="30">
        <f t="shared" si="10"/>
        <v>386100</v>
      </c>
      <c r="N17" s="31">
        <f>Q17+S17+U17</f>
        <v>3546</v>
      </c>
      <c r="O17" s="32">
        <v>594</v>
      </c>
      <c r="P17" s="28">
        <f>N17*O17</f>
        <v>2106324</v>
      </c>
      <c r="Q17" s="33">
        <v>1703</v>
      </c>
      <c r="R17" s="34">
        <f t="shared" si="12"/>
        <v>1011582</v>
      </c>
      <c r="S17" s="35">
        <v>1670</v>
      </c>
      <c r="T17" s="34">
        <f t="shared" ref="T17:T80" si="17">O17*S17</f>
        <v>991980</v>
      </c>
      <c r="U17" s="36">
        <v>173</v>
      </c>
      <c r="V17" s="37">
        <f t="shared" si="16"/>
        <v>102762</v>
      </c>
      <c r="W17" s="38">
        <f t="shared" si="1"/>
        <v>367</v>
      </c>
      <c r="X17" s="39">
        <f t="shared" si="2"/>
        <v>491</v>
      </c>
      <c r="Y17" s="39">
        <f t="shared" si="3"/>
        <v>607</v>
      </c>
      <c r="Z17" s="40">
        <f t="shared" si="13"/>
        <v>1465</v>
      </c>
      <c r="AA17" s="41">
        <f t="shared" si="4"/>
        <v>13068</v>
      </c>
      <c r="AB17" s="41">
        <f t="shared" si="5"/>
        <v>77715</v>
      </c>
      <c r="AC17" s="41">
        <f t="shared" si="6"/>
        <v>283338</v>
      </c>
      <c r="AD17" s="42">
        <f t="shared" si="15"/>
        <v>374121</v>
      </c>
    </row>
    <row r="18" spans="1:30" s="43" customFormat="1" x14ac:dyDescent="0.25">
      <c r="A18" s="25">
        <v>7</v>
      </c>
      <c r="B18" s="26" t="s">
        <v>109</v>
      </c>
      <c r="C18" s="26" t="s">
        <v>103</v>
      </c>
      <c r="D18" s="27" t="s">
        <v>41</v>
      </c>
      <c r="E18" s="28">
        <f t="shared" si="7"/>
        <v>500</v>
      </c>
      <c r="F18" s="28">
        <v>705</v>
      </c>
      <c r="G18" s="28">
        <f t="shared" si="0"/>
        <v>352500</v>
      </c>
      <c r="H18" s="29">
        <v>216</v>
      </c>
      <c r="I18" s="29">
        <f t="shared" si="8"/>
        <v>152280</v>
      </c>
      <c r="J18" s="29">
        <v>234</v>
      </c>
      <c r="K18" s="29">
        <f t="shared" si="9"/>
        <v>164970</v>
      </c>
      <c r="L18" s="29">
        <v>50</v>
      </c>
      <c r="M18" s="30">
        <f t="shared" si="10"/>
        <v>35250</v>
      </c>
      <c r="N18" s="31">
        <f t="shared" si="11"/>
        <v>282</v>
      </c>
      <c r="O18" s="32">
        <v>846</v>
      </c>
      <c r="P18" s="28">
        <f t="shared" si="14"/>
        <v>238572</v>
      </c>
      <c r="Q18" s="33">
        <v>48</v>
      </c>
      <c r="R18" s="34">
        <f t="shared" si="12"/>
        <v>40608</v>
      </c>
      <c r="S18" s="35">
        <v>234</v>
      </c>
      <c r="T18" s="34">
        <f t="shared" si="17"/>
        <v>197964</v>
      </c>
      <c r="U18" s="36">
        <v>0</v>
      </c>
      <c r="V18" s="37">
        <f t="shared" si="16"/>
        <v>0</v>
      </c>
      <c r="W18" s="38">
        <f t="shared" si="1"/>
        <v>168</v>
      </c>
      <c r="X18" s="39">
        <f t="shared" si="2"/>
        <v>0</v>
      </c>
      <c r="Y18" s="39">
        <f t="shared" si="3"/>
        <v>50</v>
      </c>
      <c r="Z18" s="40">
        <f t="shared" si="13"/>
        <v>218</v>
      </c>
      <c r="AA18" s="41">
        <f t="shared" si="4"/>
        <v>111672</v>
      </c>
      <c r="AB18" s="41">
        <f t="shared" si="5"/>
        <v>-32994</v>
      </c>
      <c r="AC18" s="41">
        <f t="shared" si="6"/>
        <v>35250</v>
      </c>
      <c r="AD18" s="42">
        <f t="shared" si="15"/>
        <v>113928</v>
      </c>
    </row>
    <row r="19" spans="1:30" s="43" customFormat="1" x14ac:dyDescent="0.25">
      <c r="A19" s="25">
        <v>8</v>
      </c>
      <c r="B19" s="26" t="s">
        <v>110</v>
      </c>
      <c r="C19" s="26" t="s">
        <v>103</v>
      </c>
      <c r="D19" s="27" t="s">
        <v>41</v>
      </c>
      <c r="E19" s="28">
        <f t="shared" si="7"/>
        <v>500</v>
      </c>
      <c r="F19" s="28">
        <v>500</v>
      </c>
      <c r="G19" s="28">
        <f t="shared" si="0"/>
        <v>250000</v>
      </c>
      <c r="H19" s="29">
        <v>216</v>
      </c>
      <c r="I19" s="29">
        <f t="shared" si="8"/>
        <v>108000</v>
      </c>
      <c r="J19" s="29">
        <v>234</v>
      </c>
      <c r="K19" s="29">
        <f t="shared" si="9"/>
        <v>117000</v>
      </c>
      <c r="L19" s="29">
        <v>50</v>
      </c>
      <c r="M19" s="30">
        <f t="shared" si="10"/>
        <v>25000</v>
      </c>
      <c r="N19" s="31">
        <f t="shared" si="11"/>
        <v>350</v>
      </c>
      <c r="O19" s="32">
        <v>600</v>
      </c>
      <c r="P19" s="28">
        <f t="shared" si="14"/>
        <v>210000</v>
      </c>
      <c r="Q19" s="33">
        <v>116</v>
      </c>
      <c r="R19" s="34">
        <f t="shared" si="12"/>
        <v>69600</v>
      </c>
      <c r="S19" s="35">
        <v>234</v>
      </c>
      <c r="T19" s="34">
        <f t="shared" si="17"/>
        <v>140400</v>
      </c>
      <c r="U19" s="36">
        <v>0</v>
      </c>
      <c r="V19" s="37">
        <f t="shared" si="16"/>
        <v>0</v>
      </c>
      <c r="W19" s="38">
        <f t="shared" si="1"/>
        <v>100</v>
      </c>
      <c r="X19" s="39">
        <f t="shared" si="2"/>
        <v>0</v>
      </c>
      <c r="Y19" s="39">
        <f t="shared" si="3"/>
        <v>50</v>
      </c>
      <c r="Z19" s="40">
        <f t="shared" si="13"/>
        <v>150</v>
      </c>
      <c r="AA19" s="41">
        <f t="shared" si="4"/>
        <v>38400</v>
      </c>
      <c r="AB19" s="41">
        <f t="shared" si="5"/>
        <v>-23400</v>
      </c>
      <c r="AC19" s="41">
        <f t="shared" si="6"/>
        <v>25000</v>
      </c>
      <c r="AD19" s="42">
        <f t="shared" si="15"/>
        <v>40000</v>
      </c>
    </row>
    <row r="20" spans="1:30" s="43" customFormat="1" x14ac:dyDescent="0.25">
      <c r="A20" s="25">
        <v>9</v>
      </c>
      <c r="B20" s="26" t="s">
        <v>111</v>
      </c>
      <c r="C20" s="26" t="s">
        <v>103</v>
      </c>
      <c r="D20" s="27" t="s">
        <v>41</v>
      </c>
      <c r="E20" s="28">
        <f t="shared" si="7"/>
        <v>300</v>
      </c>
      <c r="F20" s="28">
        <v>885</v>
      </c>
      <c r="G20" s="28">
        <f t="shared" si="0"/>
        <v>265500</v>
      </c>
      <c r="H20" s="29">
        <v>120</v>
      </c>
      <c r="I20" s="29">
        <f t="shared" si="8"/>
        <v>106200</v>
      </c>
      <c r="J20" s="29">
        <v>140</v>
      </c>
      <c r="K20" s="29">
        <f t="shared" si="9"/>
        <v>123900</v>
      </c>
      <c r="L20" s="29">
        <v>40</v>
      </c>
      <c r="M20" s="30">
        <f t="shared" si="10"/>
        <v>35400</v>
      </c>
      <c r="N20" s="31">
        <f t="shared" si="11"/>
        <v>180</v>
      </c>
      <c r="O20" s="32">
        <v>1100</v>
      </c>
      <c r="P20" s="28">
        <f t="shared" si="14"/>
        <v>198000</v>
      </c>
      <c r="Q20" s="33">
        <v>80</v>
      </c>
      <c r="R20" s="34">
        <f t="shared" si="12"/>
        <v>88000</v>
      </c>
      <c r="S20" s="35">
        <v>80</v>
      </c>
      <c r="T20" s="34">
        <f t="shared" si="17"/>
        <v>88000</v>
      </c>
      <c r="U20" s="36">
        <v>20</v>
      </c>
      <c r="V20" s="37">
        <f t="shared" si="16"/>
        <v>22000</v>
      </c>
      <c r="W20" s="38">
        <f t="shared" si="1"/>
        <v>40</v>
      </c>
      <c r="X20" s="39">
        <f t="shared" si="2"/>
        <v>60</v>
      </c>
      <c r="Y20" s="39">
        <f t="shared" si="3"/>
        <v>20</v>
      </c>
      <c r="Z20" s="40">
        <f t="shared" si="13"/>
        <v>120</v>
      </c>
      <c r="AA20" s="41">
        <f t="shared" si="4"/>
        <v>18200</v>
      </c>
      <c r="AB20" s="41">
        <f t="shared" si="5"/>
        <v>35900</v>
      </c>
      <c r="AC20" s="41">
        <f t="shared" si="6"/>
        <v>13400</v>
      </c>
      <c r="AD20" s="42">
        <f t="shared" si="15"/>
        <v>67500</v>
      </c>
    </row>
    <row r="21" spans="1:30" s="43" customFormat="1" x14ac:dyDescent="0.25">
      <c r="A21" s="25">
        <v>10</v>
      </c>
      <c r="B21" s="26" t="s">
        <v>112</v>
      </c>
      <c r="C21" s="26" t="s">
        <v>103</v>
      </c>
      <c r="D21" s="27" t="s">
        <v>41</v>
      </c>
      <c r="E21" s="28">
        <f t="shared" si="7"/>
        <v>650</v>
      </c>
      <c r="F21" s="28">
        <v>749</v>
      </c>
      <c r="G21" s="28">
        <f t="shared" si="0"/>
        <v>486850</v>
      </c>
      <c r="H21" s="29">
        <v>304</v>
      </c>
      <c r="I21" s="29">
        <f t="shared" si="8"/>
        <v>227696</v>
      </c>
      <c r="J21" s="29">
        <v>266</v>
      </c>
      <c r="K21" s="29">
        <f t="shared" si="9"/>
        <v>199234</v>
      </c>
      <c r="L21" s="29">
        <v>80</v>
      </c>
      <c r="M21" s="30">
        <f t="shared" si="10"/>
        <v>59920</v>
      </c>
      <c r="N21" s="31">
        <f t="shared" si="11"/>
        <v>360</v>
      </c>
      <c r="O21" s="32">
        <v>900</v>
      </c>
      <c r="P21" s="28">
        <f>N21*O21</f>
        <v>324000</v>
      </c>
      <c r="Q21" s="33">
        <v>184</v>
      </c>
      <c r="R21" s="34">
        <f t="shared" si="12"/>
        <v>165600</v>
      </c>
      <c r="S21" s="35">
        <v>160</v>
      </c>
      <c r="T21" s="34">
        <f t="shared" si="17"/>
        <v>144000</v>
      </c>
      <c r="U21" s="36">
        <v>16</v>
      </c>
      <c r="V21" s="37">
        <f t="shared" si="16"/>
        <v>14400</v>
      </c>
      <c r="W21" s="38">
        <f t="shared" si="1"/>
        <v>120</v>
      </c>
      <c r="X21" s="39">
        <f t="shared" si="2"/>
        <v>106</v>
      </c>
      <c r="Y21" s="39">
        <f t="shared" si="3"/>
        <v>64</v>
      </c>
      <c r="Z21" s="40">
        <f t="shared" si="13"/>
        <v>290</v>
      </c>
      <c r="AA21" s="41">
        <f t="shared" si="4"/>
        <v>62096</v>
      </c>
      <c r="AB21" s="41">
        <f t="shared" si="5"/>
        <v>55234</v>
      </c>
      <c r="AC21" s="41">
        <f t="shared" si="6"/>
        <v>45520</v>
      </c>
      <c r="AD21" s="42">
        <f t="shared" si="15"/>
        <v>162850</v>
      </c>
    </row>
    <row r="22" spans="1:30" s="43" customFormat="1" x14ac:dyDescent="0.25">
      <c r="A22" s="25">
        <v>11</v>
      </c>
      <c r="B22" s="26" t="s">
        <v>113</v>
      </c>
      <c r="C22" s="26" t="s">
        <v>103</v>
      </c>
      <c r="D22" s="27" t="s">
        <v>41</v>
      </c>
      <c r="E22" s="28">
        <f t="shared" si="7"/>
        <v>240</v>
      </c>
      <c r="F22" s="28">
        <v>719</v>
      </c>
      <c r="G22" s="28">
        <f t="shared" si="0"/>
        <v>172560</v>
      </c>
      <c r="H22" s="29">
        <v>112</v>
      </c>
      <c r="I22" s="29">
        <f t="shared" si="8"/>
        <v>80528</v>
      </c>
      <c r="J22" s="29">
        <v>98</v>
      </c>
      <c r="K22" s="29">
        <f t="shared" si="9"/>
        <v>70462</v>
      </c>
      <c r="L22" s="29">
        <v>30</v>
      </c>
      <c r="M22" s="30">
        <f t="shared" si="10"/>
        <v>21570</v>
      </c>
      <c r="N22" s="31">
        <f t="shared" si="11"/>
        <v>150</v>
      </c>
      <c r="O22" s="32">
        <v>865</v>
      </c>
      <c r="P22" s="28">
        <f t="shared" si="14"/>
        <v>129750</v>
      </c>
      <c r="Q22" s="33">
        <v>80</v>
      </c>
      <c r="R22" s="34">
        <f t="shared" si="12"/>
        <v>69200</v>
      </c>
      <c r="S22" s="35">
        <v>68</v>
      </c>
      <c r="T22" s="34">
        <f t="shared" si="17"/>
        <v>58820</v>
      </c>
      <c r="U22" s="36">
        <v>2</v>
      </c>
      <c r="V22" s="37">
        <f t="shared" si="16"/>
        <v>1730</v>
      </c>
      <c r="W22" s="38">
        <f t="shared" si="1"/>
        <v>32</v>
      </c>
      <c r="X22" s="39">
        <f t="shared" si="2"/>
        <v>30</v>
      </c>
      <c r="Y22" s="39">
        <f t="shared" si="3"/>
        <v>28</v>
      </c>
      <c r="Z22" s="40">
        <f t="shared" si="13"/>
        <v>90</v>
      </c>
      <c r="AA22" s="41">
        <f t="shared" si="4"/>
        <v>11328</v>
      </c>
      <c r="AB22" s="41">
        <f t="shared" si="5"/>
        <v>11642</v>
      </c>
      <c r="AC22" s="41">
        <f t="shared" si="6"/>
        <v>19840</v>
      </c>
      <c r="AD22" s="42">
        <f t="shared" si="15"/>
        <v>42810</v>
      </c>
    </row>
    <row r="23" spans="1:30" s="43" customFormat="1" x14ac:dyDescent="0.25">
      <c r="A23" s="25">
        <v>12</v>
      </c>
      <c r="B23" s="26" t="s">
        <v>114</v>
      </c>
      <c r="C23" s="26" t="s">
        <v>103</v>
      </c>
      <c r="D23" s="27" t="s">
        <v>41</v>
      </c>
      <c r="E23" s="28">
        <f t="shared" si="7"/>
        <v>150</v>
      </c>
      <c r="F23" s="28">
        <v>1500</v>
      </c>
      <c r="G23" s="28">
        <f t="shared" si="0"/>
        <v>225000</v>
      </c>
      <c r="H23" s="29">
        <v>47</v>
      </c>
      <c r="I23" s="29">
        <f t="shared" si="8"/>
        <v>70500</v>
      </c>
      <c r="J23" s="29">
        <v>103</v>
      </c>
      <c r="K23" s="29">
        <f t="shared" si="9"/>
        <v>154500</v>
      </c>
      <c r="L23" s="29">
        <v>0</v>
      </c>
      <c r="M23" s="30">
        <f t="shared" si="10"/>
        <v>0</v>
      </c>
      <c r="N23" s="31">
        <f t="shared" si="11"/>
        <v>0</v>
      </c>
      <c r="O23" s="32">
        <v>1800</v>
      </c>
      <c r="P23" s="28">
        <f t="shared" si="14"/>
        <v>0</v>
      </c>
      <c r="Q23" s="33">
        <v>0</v>
      </c>
      <c r="R23" s="34">
        <f t="shared" si="12"/>
        <v>0</v>
      </c>
      <c r="S23" s="35">
        <v>0</v>
      </c>
      <c r="T23" s="34">
        <f t="shared" si="17"/>
        <v>0</v>
      </c>
      <c r="U23" s="36">
        <v>0</v>
      </c>
      <c r="V23" s="37">
        <f t="shared" si="16"/>
        <v>0</v>
      </c>
      <c r="W23" s="38">
        <f t="shared" si="1"/>
        <v>47</v>
      </c>
      <c r="X23" s="39">
        <f t="shared" si="2"/>
        <v>103</v>
      </c>
      <c r="Y23" s="39">
        <f t="shared" si="3"/>
        <v>0</v>
      </c>
      <c r="Z23" s="40">
        <f t="shared" si="13"/>
        <v>150</v>
      </c>
      <c r="AA23" s="41">
        <f t="shared" si="4"/>
        <v>70500</v>
      </c>
      <c r="AB23" s="41">
        <f t="shared" si="5"/>
        <v>154500</v>
      </c>
      <c r="AC23" s="41">
        <f t="shared" si="6"/>
        <v>0</v>
      </c>
      <c r="AD23" s="42">
        <f t="shared" si="15"/>
        <v>225000</v>
      </c>
    </row>
    <row r="24" spans="1:30" s="43" customFormat="1" x14ac:dyDescent="0.25">
      <c r="A24" s="25">
        <v>13</v>
      </c>
      <c r="B24" s="26" t="s">
        <v>115</v>
      </c>
      <c r="C24" s="26" t="s">
        <v>103</v>
      </c>
      <c r="D24" s="27" t="s">
        <v>41</v>
      </c>
      <c r="E24" s="28">
        <f t="shared" si="7"/>
        <v>78</v>
      </c>
      <c r="F24" s="28">
        <v>529</v>
      </c>
      <c r="G24" s="28">
        <f t="shared" si="0"/>
        <v>41262</v>
      </c>
      <c r="H24" s="29">
        <v>23</v>
      </c>
      <c r="I24" s="29">
        <f t="shared" si="8"/>
        <v>12167</v>
      </c>
      <c r="J24" s="29">
        <v>40</v>
      </c>
      <c r="K24" s="29">
        <f t="shared" si="9"/>
        <v>21160</v>
      </c>
      <c r="L24" s="29">
        <v>15</v>
      </c>
      <c r="M24" s="30">
        <f t="shared" si="10"/>
        <v>7935</v>
      </c>
      <c r="N24" s="31">
        <f t="shared" si="11"/>
        <v>40</v>
      </c>
      <c r="O24" s="32">
        <v>650</v>
      </c>
      <c r="P24" s="28">
        <f t="shared" si="14"/>
        <v>26000</v>
      </c>
      <c r="Q24" s="33">
        <v>15</v>
      </c>
      <c r="R24" s="34">
        <f t="shared" si="12"/>
        <v>9750</v>
      </c>
      <c r="S24" s="35">
        <v>15</v>
      </c>
      <c r="T24" s="34">
        <f t="shared" si="17"/>
        <v>9750</v>
      </c>
      <c r="U24" s="36">
        <v>10</v>
      </c>
      <c r="V24" s="37">
        <f t="shared" si="16"/>
        <v>6500</v>
      </c>
      <c r="W24" s="38">
        <f t="shared" si="1"/>
        <v>8</v>
      </c>
      <c r="X24" s="39">
        <f t="shared" si="2"/>
        <v>25</v>
      </c>
      <c r="Y24" s="39">
        <f t="shared" si="3"/>
        <v>5</v>
      </c>
      <c r="Z24" s="40">
        <f t="shared" si="13"/>
        <v>38</v>
      </c>
      <c r="AA24" s="41">
        <f t="shared" si="4"/>
        <v>2417</v>
      </c>
      <c r="AB24" s="41">
        <f t="shared" si="5"/>
        <v>11410</v>
      </c>
      <c r="AC24" s="41">
        <f t="shared" si="6"/>
        <v>1435</v>
      </c>
      <c r="AD24" s="42">
        <f t="shared" si="15"/>
        <v>15262</v>
      </c>
    </row>
    <row r="25" spans="1:30" s="43" customFormat="1" ht="31.5" x14ac:dyDescent="0.25">
      <c r="A25" s="25">
        <v>14</v>
      </c>
      <c r="B25" s="26" t="s">
        <v>116</v>
      </c>
      <c r="C25" s="26" t="s">
        <v>103</v>
      </c>
      <c r="D25" s="27" t="s">
        <v>41</v>
      </c>
      <c r="E25" s="28">
        <f t="shared" si="7"/>
        <v>300</v>
      </c>
      <c r="F25" s="28">
        <v>1564</v>
      </c>
      <c r="G25" s="28">
        <f t="shared" si="0"/>
        <v>469200</v>
      </c>
      <c r="H25" s="29">
        <v>120</v>
      </c>
      <c r="I25" s="29">
        <f>F25*H25</f>
        <v>187680</v>
      </c>
      <c r="J25" s="29">
        <v>180</v>
      </c>
      <c r="K25" s="29">
        <f>F25*J25</f>
        <v>281520</v>
      </c>
      <c r="L25" s="29">
        <v>0</v>
      </c>
      <c r="M25" s="30">
        <f>F25*L25</f>
        <v>0</v>
      </c>
      <c r="N25" s="31">
        <f t="shared" si="11"/>
        <v>204</v>
      </c>
      <c r="O25" s="32">
        <v>1876</v>
      </c>
      <c r="P25" s="28">
        <f t="shared" si="14"/>
        <v>382704</v>
      </c>
      <c r="Q25" s="33">
        <v>70</v>
      </c>
      <c r="R25" s="34">
        <f t="shared" si="12"/>
        <v>131320</v>
      </c>
      <c r="S25" s="35">
        <v>134</v>
      </c>
      <c r="T25" s="34">
        <f t="shared" si="17"/>
        <v>251384</v>
      </c>
      <c r="U25" s="36">
        <v>0</v>
      </c>
      <c r="V25" s="37">
        <f t="shared" si="16"/>
        <v>0</v>
      </c>
      <c r="W25" s="38">
        <f t="shared" si="1"/>
        <v>50</v>
      </c>
      <c r="X25" s="39">
        <f t="shared" si="2"/>
        <v>46</v>
      </c>
      <c r="Y25" s="39">
        <f t="shared" si="3"/>
        <v>0</v>
      </c>
      <c r="Z25" s="40">
        <f t="shared" si="13"/>
        <v>96</v>
      </c>
      <c r="AA25" s="41">
        <f t="shared" si="4"/>
        <v>56360</v>
      </c>
      <c r="AB25" s="41">
        <f t="shared" si="5"/>
        <v>30136</v>
      </c>
      <c r="AC25" s="41">
        <f t="shared" si="6"/>
        <v>0</v>
      </c>
      <c r="AD25" s="42">
        <f t="shared" si="15"/>
        <v>86496</v>
      </c>
    </row>
    <row r="26" spans="1:30" s="43" customFormat="1" x14ac:dyDescent="0.25">
      <c r="A26" s="25">
        <v>15</v>
      </c>
      <c r="B26" s="26" t="s">
        <v>117</v>
      </c>
      <c r="C26" s="26" t="s">
        <v>103</v>
      </c>
      <c r="D26" s="27" t="s">
        <v>41</v>
      </c>
      <c r="E26" s="28">
        <f t="shared" si="7"/>
        <v>50</v>
      </c>
      <c r="F26" s="28">
        <v>1145</v>
      </c>
      <c r="G26" s="28">
        <f t="shared" si="0"/>
        <v>57250</v>
      </c>
      <c r="H26" s="29">
        <v>23</v>
      </c>
      <c r="I26" s="29">
        <f t="shared" si="8"/>
        <v>26335</v>
      </c>
      <c r="J26" s="29">
        <v>22</v>
      </c>
      <c r="K26" s="29">
        <f t="shared" si="9"/>
        <v>25190</v>
      </c>
      <c r="L26" s="29">
        <v>5</v>
      </c>
      <c r="M26" s="30">
        <f t="shared" si="10"/>
        <v>5725</v>
      </c>
      <c r="N26" s="31">
        <f t="shared" si="11"/>
        <v>20</v>
      </c>
      <c r="O26" s="32">
        <v>1374</v>
      </c>
      <c r="P26" s="28">
        <f t="shared" si="14"/>
        <v>27480</v>
      </c>
      <c r="Q26" s="33">
        <v>10</v>
      </c>
      <c r="R26" s="34">
        <f t="shared" si="12"/>
        <v>13740</v>
      </c>
      <c r="S26" s="35">
        <v>10</v>
      </c>
      <c r="T26" s="34">
        <f t="shared" si="17"/>
        <v>13740</v>
      </c>
      <c r="U26" s="36">
        <v>0</v>
      </c>
      <c r="V26" s="37">
        <f t="shared" si="16"/>
        <v>0</v>
      </c>
      <c r="W26" s="38">
        <f t="shared" si="1"/>
        <v>13</v>
      </c>
      <c r="X26" s="39">
        <f t="shared" si="2"/>
        <v>12</v>
      </c>
      <c r="Y26" s="39">
        <f t="shared" si="3"/>
        <v>5</v>
      </c>
      <c r="Z26" s="40">
        <f t="shared" si="13"/>
        <v>30</v>
      </c>
      <c r="AA26" s="41">
        <f t="shared" si="4"/>
        <v>12595</v>
      </c>
      <c r="AB26" s="41">
        <f t="shared" si="5"/>
        <v>11450</v>
      </c>
      <c r="AC26" s="41">
        <f t="shared" si="6"/>
        <v>5725</v>
      </c>
      <c r="AD26" s="42">
        <f t="shared" si="15"/>
        <v>29770</v>
      </c>
    </row>
    <row r="27" spans="1:30" s="43" customFormat="1" ht="31.5" x14ac:dyDescent="0.25">
      <c r="A27" s="25">
        <v>16</v>
      </c>
      <c r="B27" s="26" t="s">
        <v>118</v>
      </c>
      <c r="C27" s="26" t="s">
        <v>119</v>
      </c>
      <c r="D27" s="27" t="s">
        <v>41</v>
      </c>
      <c r="E27" s="28">
        <f t="shared" si="7"/>
        <v>200</v>
      </c>
      <c r="F27" s="28">
        <v>1925</v>
      </c>
      <c r="G27" s="28">
        <f t="shared" si="0"/>
        <v>385000</v>
      </c>
      <c r="H27" s="29">
        <v>94</v>
      </c>
      <c r="I27" s="29">
        <f t="shared" si="8"/>
        <v>180950</v>
      </c>
      <c r="J27" s="29">
        <v>100</v>
      </c>
      <c r="K27" s="29">
        <f t="shared" si="9"/>
        <v>192500</v>
      </c>
      <c r="L27" s="29">
        <v>6</v>
      </c>
      <c r="M27" s="30">
        <f t="shared" si="10"/>
        <v>11550</v>
      </c>
      <c r="N27" s="31">
        <f t="shared" si="11"/>
        <v>134</v>
      </c>
      <c r="O27" s="32">
        <v>2310</v>
      </c>
      <c r="P27" s="28">
        <f t="shared" si="14"/>
        <v>309540</v>
      </c>
      <c r="Q27" s="33">
        <v>54</v>
      </c>
      <c r="R27" s="34">
        <f t="shared" si="12"/>
        <v>124740</v>
      </c>
      <c r="S27" s="35">
        <v>80</v>
      </c>
      <c r="T27" s="34">
        <f t="shared" si="17"/>
        <v>184800</v>
      </c>
      <c r="U27" s="36">
        <v>0</v>
      </c>
      <c r="V27" s="37">
        <f t="shared" si="16"/>
        <v>0</v>
      </c>
      <c r="W27" s="38">
        <f t="shared" si="1"/>
        <v>40</v>
      </c>
      <c r="X27" s="39">
        <f t="shared" si="2"/>
        <v>20</v>
      </c>
      <c r="Y27" s="39">
        <f t="shared" si="3"/>
        <v>6</v>
      </c>
      <c r="Z27" s="40">
        <f t="shared" si="13"/>
        <v>66</v>
      </c>
      <c r="AA27" s="41">
        <f t="shared" si="4"/>
        <v>56210</v>
      </c>
      <c r="AB27" s="41">
        <f t="shared" si="5"/>
        <v>7700</v>
      </c>
      <c r="AC27" s="41">
        <f t="shared" si="6"/>
        <v>11550</v>
      </c>
      <c r="AD27" s="42">
        <f t="shared" si="15"/>
        <v>75460</v>
      </c>
    </row>
    <row r="28" spans="1:30" s="43" customFormat="1" ht="31.5" x14ac:dyDescent="0.25">
      <c r="A28" s="25">
        <v>17</v>
      </c>
      <c r="B28" s="26" t="s">
        <v>120</v>
      </c>
      <c r="C28" s="26" t="s">
        <v>119</v>
      </c>
      <c r="D28" s="27" t="s">
        <v>41</v>
      </c>
      <c r="E28" s="28">
        <f t="shared" si="7"/>
        <v>150</v>
      </c>
      <c r="F28" s="28">
        <v>1980</v>
      </c>
      <c r="G28" s="28">
        <f t="shared" si="0"/>
        <v>297000</v>
      </c>
      <c r="H28" s="29">
        <v>70</v>
      </c>
      <c r="I28" s="29">
        <f t="shared" si="8"/>
        <v>138600</v>
      </c>
      <c r="J28" s="29">
        <v>75</v>
      </c>
      <c r="K28" s="29">
        <f t="shared" si="9"/>
        <v>148500</v>
      </c>
      <c r="L28" s="29">
        <v>5</v>
      </c>
      <c r="M28" s="30">
        <f t="shared" si="10"/>
        <v>9900</v>
      </c>
      <c r="N28" s="31">
        <f t="shared" si="11"/>
        <v>84</v>
      </c>
      <c r="O28" s="32">
        <v>2376</v>
      </c>
      <c r="P28" s="28">
        <f t="shared" si="14"/>
        <v>199584</v>
      </c>
      <c r="Q28" s="33">
        <v>49</v>
      </c>
      <c r="R28" s="34">
        <f t="shared" si="12"/>
        <v>116424</v>
      </c>
      <c r="S28" s="35">
        <v>35</v>
      </c>
      <c r="T28" s="34">
        <f t="shared" si="17"/>
        <v>83160</v>
      </c>
      <c r="U28" s="36">
        <v>0</v>
      </c>
      <c r="V28" s="37">
        <f t="shared" si="16"/>
        <v>0</v>
      </c>
      <c r="W28" s="38">
        <f t="shared" si="1"/>
        <v>21</v>
      </c>
      <c r="X28" s="39">
        <f t="shared" si="2"/>
        <v>40</v>
      </c>
      <c r="Y28" s="39">
        <f t="shared" si="3"/>
        <v>5</v>
      </c>
      <c r="Z28" s="40">
        <f t="shared" si="13"/>
        <v>66</v>
      </c>
      <c r="AA28" s="41">
        <f t="shared" si="4"/>
        <v>22176</v>
      </c>
      <c r="AB28" s="41">
        <f t="shared" si="5"/>
        <v>65340</v>
      </c>
      <c r="AC28" s="41">
        <f t="shared" si="6"/>
        <v>9900</v>
      </c>
      <c r="AD28" s="42">
        <f t="shared" si="15"/>
        <v>97416</v>
      </c>
    </row>
    <row r="29" spans="1:30" s="43" customFormat="1" ht="31.5" x14ac:dyDescent="0.25">
      <c r="A29" s="25">
        <v>18</v>
      </c>
      <c r="B29" s="26" t="s">
        <v>121</v>
      </c>
      <c r="C29" s="26" t="s">
        <v>119</v>
      </c>
      <c r="D29" s="27" t="s">
        <v>41</v>
      </c>
      <c r="E29" s="28">
        <f t="shared" si="7"/>
        <v>2300</v>
      </c>
      <c r="F29" s="28">
        <v>545</v>
      </c>
      <c r="G29" s="28">
        <f t="shared" si="0"/>
        <v>1253500</v>
      </c>
      <c r="H29" s="29">
        <v>900</v>
      </c>
      <c r="I29" s="29">
        <f t="shared" si="8"/>
        <v>490500</v>
      </c>
      <c r="J29" s="29">
        <v>900</v>
      </c>
      <c r="K29" s="29">
        <f t="shared" si="9"/>
        <v>490500</v>
      </c>
      <c r="L29" s="29">
        <v>500</v>
      </c>
      <c r="M29" s="30">
        <f t="shared" si="10"/>
        <v>272500</v>
      </c>
      <c r="N29" s="31">
        <f t="shared" si="11"/>
        <v>950</v>
      </c>
      <c r="O29" s="32">
        <v>750</v>
      </c>
      <c r="P29" s="28">
        <f t="shared" si="14"/>
        <v>712500</v>
      </c>
      <c r="Q29" s="33">
        <v>300</v>
      </c>
      <c r="R29" s="34">
        <f t="shared" si="12"/>
        <v>225000</v>
      </c>
      <c r="S29" s="35">
        <v>350</v>
      </c>
      <c r="T29" s="34">
        <f t="shared" si="17"/>
        <v>262500</v>
      </c>
      <c r="U29" s="36">
        <v>300</v>
      </c>
      <c r="V29" s="37">
        <f t="shared" si="16"/>
        <v>225000</v>
      </c>
      <c r="W29" s="38">
        <f t="shared" si="1"/>
        <v>600</v>
      </c>
      <c r="X29" s="39">
        <f t="shared" si="2"/>
        <v>550</v>
      </c>
      <c r="Y29" s="39">
        <f t="shared" si="3"/>
        <v>200</v>
      </c>
      <c r="Z29" s="40">
        <f t="shared" si="13"/>
        <v>1350</v>
      </c>
      <c r="AA29" s="41">
        <f t="shared" si="4"/>
        <v>265500</v>
      </c>
      <c r="AB29" s="41">
        <f t="shared" si="5"/>
        <v>228000</v>
      </c>
      <c r="AC29" s="41">
        <f t="shared" si="6"/>
        <v>47500</v>
      </c>
      <c r="AD29" s="42">
        <f t="shared" si="15"/>
        <v>541000</v>
      </c>
    </row>
    <row r="30" spans="1:30" s="43" customFormat="1" ht="31.5" x14ac:dyDescent="0.25">
      <c r="A30" s="25">
        <v>19</v>
      </c>
      <c r="B30" s="26" t="s">
        <v>122</v>
      </c>
      <c r="C30" s="26" t="s">
        <v>119</v>
      </c>
      <c r="D30" s="27" t="s">
        <v>41</v>
      </c>
      <c r="E30" s="28">
        <f t="shared" si="7"/>
        <v>50</v>
      </c>
      <c r="F30" s="28">
        <v>3750</v>
      </c>
      <c r="G30" s="28">
        <f t="shared" si="0"/>
        <v>187500</v>
      </c>
      <c r="H30" s="29">
        <v>23</v>
      </c>
      <c r="I30" s="29">
        <f t="shared" si="8"/>
        <v>86250</v>
      </c>
      <c r="J30" s="29">
        <v>25</v>
      </c>
      <c r="K30" s="29">
        <f t="shared" si="9"/>
        <v>93750</v>
      </c>
      <c r="L30" s="29">
        <v>2</v>
      </c>
      <c r="M30" s="30">
        <f t="shared" si="10"/>
        <v>7500</v>
      </c>
      <c r="N30" s="31">
        <f t="shared" si="11"/>
        <v>30</v>
      </c>
      <c r="O30" s="32">
        <v>4500</v>
      </c>
      <c r="P30" s="28">
        <f t="shared" si="14"/>
        <v>135000</v>
      </c>
      <c r="Q30" s="33">
        <v>15</v>
      </c>
      <c r="R30" s="34">
        <f t="shared" si="12"/>
        <v>67500</v>
      </c>
      <c r="S30" s="35">
        <v>15</v>
      </c>
      <c r="T30" s="34">
        <f t="shared" si="17"/>
        <v>67500</v>
      </c>
      <c r="U30" s="36">
        <v>0</v>
      </c>
      <c r="V30" s="37">
        <f t="shared" si="16"/>
        <v>0</v>
      </c>
      <c r="W30" s="38">
        <f t="shared" si="1"/>
        <v>8</v>
      </c>
      <c r="X30" s="39">
        <f t="shared" si="2"/>
        <v>10</v>
      </c>
      <c r="Y30" s="39">
        <f t="shared" si="3"/>
        <v>2</v>
      </c>
      <c r="Z30" s="40">
        <f t="shared" si="13"/>
        <v>20</v>
      </c>
      <c r="AA30" s="41">
        <f t="shared" si="4"/>
        <v>18750</v>
      </c>
      <c r="AB30" s="41">
        <f t="shared" si="5"/>
        <v>26250</v>
      </c>
      <c r="AC30" s="41">
        <f t="shared" si="6"/>
        <v>7500</v>
      </c>
      <c r="AD30" s="42">
        <f t="shared" si="15"/>
        <v>52500</v>
      </c>
    </row>
    <row r="31" spans="1:30" s="43" customFormat="1" ht="31.5" x14ac:dyDescent="0.25">
      <c r="A31" s="25">
        <v>20</v>
      </c>
      <c r="B31" s="26" t="s">
        <v>123</v>
      </c>
      <c r="C31" s="26" t="s">
        <v>119</v>
      </c>
      <c r="D31" s="27" t="s">
        <v>41</v>
      </c>
      <c r="E31" s="28">
        <f t="shared" si="7"/>
        <v>56</v>
      </c>
      <c r="F31" s="28">
        <v>3200</v>
      </c>
      <c r="G31" s="28">
        <f t="shared" si="0"/>
        <v>179200</v>
      </c>
      <c r="H31" s="29">
        <v>23</v>
      </c>
      <c r="I31" s="29">
        <f t="shared" si="8"/>
        <v>73600</v>
      </c>
      <c r="J31" s="29">
        <v>31</v>
      </c>
      <c r="K31" s="29">
        <f t="shared" si="9"/>
        <v>99200</v>
      </c>
      <c r="L31" s="29">
        <v>2</v>
      </c>
      <c r="M31" s="30">
        <f t="shared" si="10"/>
        <v>6400</v>
      </c>
      <c r="N31" s="31">
        <f t="shared" si="11"/>
        <v>32</v>
      </c>
      <c r="O31" s="32">
        <v>3840</v>
      </c>
      <c r="P31" s="28">
        <f t="shared" si="14"/>
        <v>122880</v>
      </c>
      <c r="Q31" s="33">
        <v>14</v>
      </c>
      <c r="R31" s="34">
        <f t="shared" si="12"/>
        <v>53760</v>
      </c>
      <c r="S31" s="35">
        <v>18</v>
      </c>
      <c r="T31" s="34">
        <f t="shared" si="17"/>
        <v>69120</v>
      </c>
      <c r="U31" s="36">
        <v>0</v>
      </c>
      <c r="V31" s="37">
        <f t="shared" si="16"/>
        <v>0</v>
      </c>
      <c r="W31" s="38">
        <f t="shared" si="1"/>
        <v>9</v>
      </c>
      <c r="X31" s="39">
        <f t="shared" si="2"/>
        <v>13</v>
      </c>
      <c r="Y31" s="39">
        <f t="shared" si="3"/>
        <v>2</v>
      </c>
      <c r="Z31" s="40">
        <f t="shared" si="13"/>
        <v>24</v>
      </c>
      <c r="AA31" s="41">
        <f t="shared" si="4"/>
        <v>19840</v>
      </c>
      <c r="AB31" s="41">
        <f t="shared" si="5"/>
        <v>30080</v>
      </c>
      <c r="AC31" s="41">
        <f t="shared" si="6"/>
        <v>6400</v>
      </c>
      <c r="AD31" s="42">
        <f t="shared" si="15"/>
        <v>56320</v>
      </c>
    </row>
    <row r="32" spans="1:30" s="43" customFormat="1" ht="31.5" x14ac:dyDescent="0.25">
      <c r="A32" s="25">
        <v>21</v>
      </c>
      <c r="B32" s="26" t="s">
        <v>124</v>
      </c>
      <c r="C32" s="26" t="s">
        <v>119</v>
      </c>
      <c r="D32" s="27" t="s">
        <v>41</v>
      </c>
      <c r="E32" s="28">
        <f t="shared" si="7"/>
        <v>50</v>
      </c>
      <c r="F32" s="28">
        <v>3500</v>
      </c>
      <c r="G32" s="28">
        <f t="shared" si="0"/>
        <v>175000</v>
      </c>
      <c r="H32" s="29">
        <v>23</v>
      </c>
      <c r="I32" s="29">
        <f t="shared" si="8"/>
        <v>80500</v>
      </c>
      <c r="J32" s="29">
        <v>25</v>
      </c>
      <c r="K32" s="29">
        <f t="shared" si="9"/>
        <v>87500</v>
      </c>
      <c r="L32" s="29">
        <v>2</v>
      </c>
      <c r="M32" s="30">
        <f t="shared" si="10"/>
        <v>7000</v>
      </c>
      <c r="N32" s="31">
        <f t="shared" si="11"/>
        <v>30</v>
      </c>
      <c r="O32" s="32">
        <v>4200</v>
      </c>
      <c r="P32" s="28">
        <f t="shared" si="14"/>
        <v>126000</v>
      </c>
      <c r="Q32" s="33">
        <v>15</v>
      </c>
      <c r="R32" s="34">
        <f t="shared" si="12"/>
        <v>63000</v>
      </c>
      <c r="S32" s="35">
        <v>15</v>
      </c>
      <c r="T32" s="34">
        <f t="shared" si="17"/>
        <v>63000</v>
      </c>
      <c r="U32" s="36">
        <v>0</v>
      </c>
      <c r="V32" s="37">
        <f t="shared" si="16"/>
        <v>0</v>
      </c>
      <c r="W32" s="38">
        <f t="shared" si="1"/>
        <v>8</v>
      </c>
      <c r="X32" s="39">
        <f t="shared" si="2"/>
        <v>10</v>
      </c>
      <c r="Y32" s="39">
        <f t="shared" si="3"/>
        <v>2</v>
      </c>
      <c r="Z32" s="40">
        <f t="shared" si="13"/>
        <v>20</v>
      </c>
      <c r="AA32" s="41">
        <f t="shared" si="4"/>
        <v>17500</v>
      </c>
      <c r="AB32" s="41">
        <f t="shared" si="5"/>
        <v>24500</v>
      </c>
      <c r="AC32" s="41">
        <f t="shared" si="6"/>
        <v>7000</v>
      </c>
      <c r="AD32" s="42">
        <f t="shared" si="15"/>
        <v>49000</v>
      </c>
    </row>
    <row r="33" spans="1:30" s="43" customFormat="1" ht="31.5" x14ac:dyDescent="0.25">
      <c r="A33" s="25">
        <v>22</v>
      </c>
      <c r="B33" s="26" t="s">
        <v>125</v>
      </c>
      <c r="C33" s="26" t="s">
        <v>119</v>
      </c>
      <c r="D33" s="27" t="s">
        <v>41</v>
      </c>
      <c r="E33" s="28">
        <f t="shared" si="7"/>
        <v>25000</v>
      </c>
      <c r="F33" s="28">
        <v>109</v>
      </c>
      <c r="G33" s="28">
        <f t="shared" si="0"/>
        <v>2725000</v>
      </c>
      <c r="H33" s="29">
        <v>10298</v>
      </c>
      <c r="I33" s="29">
        <f t="shared" si="8"/>
        <v>1122482</v>
      </c>
      <c r="J33" s="29">
        <v>9202</v>
      </c>
      <c r="K33" s="29">
        <f t="shared" si="9"/>
        <v>1003018</v>
      </c>
      <c r="L33" s="29">
        <v>5500</v>
      </c>
      <c r="M33" s="30">
        <f t="shared" si="10"/>
        <v>599500</v>
      </c>
      <c r="N33" s="31">
        <f t="shared" si="11"/>
        <v>12819</v>
      </c>
      <c r="O33" s="32">
        <v>130</v>
      </c>
      <c r="P33" s="28">
        <f t="shared" si="14"/>
        <v>1666470</v>
      </c>
      <c r="Q33" s="33">
        <v>5500</v>
      </c>
      <c r="R33" s="34">
        <f t="shared" si="12"/>
        <v>715000</v>
      </c>
      <c r="S33" s="35">
        <v>5000</v>
      </c>
      <c r="T33" s="34">
        <f t="shared" si="17"/>
        <v>650000</v>
      </c>
      <c r="U33" s="36">
        <v>2319</v>
      </c>
      <c r="V33" s="37">
        <f t="shared" si="16"/>
        <v>301470</v>
      </c>
      <c r="W33" s="38">
        <f t="shared" si="1"/>
        <v>4798</v>
      </c>
      <c r="X33" s="39">
        <f t="shared" si="2"/>
        <v>4202</v>
      </c>
      <c r="Y33" s="39">
        <f t="shared" si="3"/>
        <v>3181</v>
      </c>
      <c r="Z33" s="40">
        <f t="shared" si="13"/>
        <v>12181</v>
      </c>
      <c r="AA33" s="41">
        <f t="shared" si="4"/>
        <v>407482</v>
      </c>
      <c r="AB33" s="41">
        <f t="shared" si="5"/>
        <v>353018</v>
      </c>
      <c r="AC33" s="41">
        <f t="shared" si="6"/>
        <v>298030</v>
      </c>
      <c r="AD33" s="42">
        <f t="shared" si="15"/>
        <v>1058530</v>
      </c>
    </row>
    <row r="34" spans="1:30" s="43" customFormat="1" ht="31.5" x14ac:dyDescent="0.25">
      <c r="A34" s="25">
        <v>23</v>
      </c>
      <c r="B34" s="26" t="s">
        <v>126</v>
      </c>
      <c r="C34" s="26" t="s">
        <v>119</v>
      </c>
      <c r="D34" s="27" t="s">
        <v>41</v>
      </c>
      <c r="E34" s="28">
        <f t="shared" si="7"/>
        <v>10600</v>
      </c>
      <c r="F34" s="28">
        <v>85</v>
      </c>
      <c r="G34" s="28">
        <f t="shared" si="0"/>
        <v>901000</v>
      </c>
      <c r="H34" s="29">
        <v>3155</v>
      </c>
      <c r="I34" s="29">
        <f t="shared" si="8"/>
        <v>268175</v>
      </c>
      <c r="J34" s="29">
        <v>4446</v>
      </c>
      <c r="K34" s="29">
        <f t="shared" si="9"/>
        <v>377910</v>
      </c>
      <c r="L34" s="29">
        <v>2999</v>
      </c>
      <c r="M34" s="30">
        <f t="shared" si="10"/>
        <v>254915</v>
      </c>
      <c r="N34" s="31">
        <f t="shared" si="11"/>
        <v>5985</v>
      </c>
      <c r="O34" s="32">
        <v>130</v>
      </c>
      <c r="P34" s="28">
        <f t="shared" si="14"/>
        <v>778050</v>
      </c>
      <c r="Q34" s="33">
        <v>1011</v>
      </c>
      <c r="R34" s="34">
        <f t="shared" si="12"/>
        <v>131430</v>
      </c>
      <c r="S34" s="35">
        <v>3540</v>
      </c>
      <c r="T34" s="34">
        <f t="shared" si="17"/>
        <v>460200</v>
      </c>
      <c r="U34" s="36">
        <v>1434</v>
      </c>
      <c r="V34" s="37">
        <f t="shared" si="16"/>
        <v>186420</v>
      </c>
      <c r="W34" s="38">
        <f t="shared" si="1"/>
        <v>2144</v>
      </c>
      <c r="X34" s="39">
        <f t="shared" si="2"/>
        <v>906</v>
      </c>
      <c r="Y34" s="39">
        <f t="shared" si="3"/>
        <v>1565</v>
      </c>
      <c r="Z34" s="40">
        <f t="shared" si="13"/>
        <v>4615</v>
      </c>
      <c r="AA34" s="41">
        <f t="shared" si="4"/>
        <v>136745</v>
      </c>
      <c r="AB34" s="41">
        <f t="shared" si="5"/>
        <v>-82290</v>
      </c>
      <c r="AC34" s="41">
        <f t="shared" si="6"/>
        <v>68495</v>
      </c>
      <c r="AD34" s="42">
        <f t="shared" si="15"/>
        <v>122950</v>
      </c>
    </row>
    <row r="35" spans="1:30" s="43" customFormat="1" ht="31.5" x14ac:dyDescent="0.25">
      <c r="A35" s="25">
        <v>24</v>
      </c>
      <c r="B35" s="26" t="s">
        <v>127</v>
      </c>
      <c r="C35" s="26" t="s">
        <v>119</v>
      </c>
      <c r="D35" s="27" t="s">
        <v>41</v>
      </c>
      <c r="E35" s="28">
        <f t="shared" si="7"/>
        <v>7050</v>
      </c>
      <c r="F35" s="28">
        <v>75</v>
      </c>
      <c r="G35" s="28">
        <f t="shared" si="0"/>
        <v>528750</v>
      </c>
      <c r="H35" s="29">
        <v>3276</v>
      </c>
      <c r="I35" s="29">
        <f t="shared" si="8"/>
        <v>245700</v>
      </c>
      <c r="J35" s="29">
        <v>2174</v>
      </c>
      <c r="K35" s="29">
        <f t="shared" si="9"/>
        <v>163050</v>
      </c>
      <c r="L35" s="29">
        <v>1600</v>
      </c>
      <c r="M35" s="30">
        <f t="shared" si="10"/>
        <v>120000</v>
      </c>
      <c r="N35" s="31">
        <f t="shared" si="11"/>
        <v>4384</v>
      </c>
      <c r="O35" s="32">
        <v>130</v>
      </c>
      <c r="P35" s="28">
        <f t="shared" si="14"/>
        <v>569920</v>
      </c>
      <c r="Q35" s="33">
        <v>1765</v>
      </c>
      <c r="R35" s="34">
        <f t="shared" si="12"/>
        <v>229450</v>
      </c>
      <c r="S35" s="35">
        <v>1909</v>
      </c>
      <c r="T35" s="34">
        <f t="shared" si="17"/>
        <v>248170</v>
      </c>
      <c r="U35" s="36">
        <v>710</v>
      </c>
      <c r="V35" s="37">
        <f t="shared" si="16"/>
        <v>92300</v>
      </c>
      <c r="W35" s="38">
        <f t="shared" si="1"/>
        <v>1511</v>
      </c>
      <c r="X35" s="39">
        <f t="shared" si="2"/>
        <v>265</v>
      </c>
      <c r="Y35" s="39">
        <f t="shared" si="3"/>
        <v>890</v>
      </c>
      <c r="Z35" s="40">
        <f t="shared" si="13"/>
        <v>2666</v>
      </c>
      <c r="AA35" s="41">
        <f t="shared" si="4"/>
        <v>16250</v>
      </c>
      <c r="AB35" s="41">
        <f t="shared" si="5"/>
        <v>-85120</v>
      </c>
      <c r="AC35" s="41">
        <f t="shared" si="6"/>
        <v>27700</v>
      </c>
      <c r="AD35" s="42">
        <f>AA35+AB35+AC35</f>
        <v>-41170</v>
      </c>
    </row>
    <row r="36" spans="1:30" s="43" customFormat="1" ht="31.5" x14ac:dyDescent="0.25">
      <c r="A36" s="25">
        <v>25</v>
      </c>
      <c r="B36" s="26" t="s">
        <v>128</v>
      </c>
      <c r="C36" s="26" t="s">
        <v>119</v>
      </c>
      <c r="D36" s="27" t="s">
        <v>41</v>
      </c>
      <c r="E36" s="28">
        <f t="shared" si="7"/>
        <v>1850</v>
      </c>
      <c r="F36" s="28">
        <v>385</v>
      </c>
      <c r="G36" s="28">
        <f t="shared" si="0"/>
        <v>712250</v>
      </c>
      <c r="H36" s="29">
        <v>702</v>
      </c>
      <c r="I36" s="29">
        <f t="shared" si="8"/>
        <v>270270</v>
      </c>
      <c r="J36" s="29">
        <v>748</v>
      </c>
      <c r="K36" s="29">
        <f t="shared" si="9"/>
        <v>287980</v>
      </c>
      <c r="L36" s="29">
        <v>400</v>
      </c>
      <c r="M36" s="30">
        <f t="shared" si="10"/>
        <v>154000</v>
      </c>
      <c r="N36" s="31">
        <f t="shared" si="11"/>
        <v>763</v>
      </c>
      <c r="O36" s="32">
        <v>462</v>
      </c>
      <c r="P36" s="28">
        <f t="shared" si="14"/>
        <v>352506</v>
      </c>
      <c r="Q36" s="33">
        <v>300</v>
      </c>
      <c r="R36" s="34">
        <f t="shared" si="12"/>
        <v>138600</v>
      </c>
      <c r="S36" s="35">
        <v>300</v>
      </c>
      <c r="T36" s="34">
        <f t="shared" si="17"/>
        <v>138600</v>
      </c>
      <c r="U36" s="36">
        <v>163</v>
      </c>
      <c r="V36" s="37">
        <f t="shared" si="16"/>
        <v>75306</v>
      </c>
      <c r="W36" s="38">
        <f t="shared" si="1"/>
        <v>402</v>
      </c>
      <c r="X36" s="39">
        <f t="shared" si="2"/>
        <v>448</v>
      </c>
      <c r="Y36" s="39">
        <f t="shared" si="3"/>
        <v>237</v>
      </c>
      <c r="Z36" s="40">
        <f t="shared" si="13"/>
        <v>1087</v>
      </c>
      <c r="AA36" s="41">
        <f t="shared" si="4"/>
        <v>131670</v>
      </c>
      <c r="AB36" s="41">
        <f t="shared" si="5"/>
        <v>149380</v>
      </c>
      <c r="AC36" s="41">
        <f t="shared" si="6"/>
        <v>78694</v>
      </c>
      <c r="AD36" s="42">
        <f t="shared" si="15"/>
        <v>359744</v>
      </c>
    </row>
    <row r="37" spans="1:30" s="43" customFormat="1" ht="31.5" x14ac:dyDescent="0.25">
      <c r="A37" s="25">
        <v>26</v>
      </c>
      <c r="B37" s="26" t="s">
        <v>129</v>
      </c>
      <c r="C37" s="26" t="s">
        <v>119</v>
      </c>
      <c r="D37" s="27" t="s">
        <v>41</v>
      </c>
      <c r="E37" s="28">
        <f t="shared" si="7"/>
        <v>690</v>
      </c>
      <c r="F37" s="28">
        <v>369</v>
      </c>
      <c r="G37" s="28">
        <f t="shared" si="0"/>
        <v>254610</v>
      </c>
      <c r="H37" s="29">
        <v>140</v>
      </c>
      <c r="I37" s="29">
        <f t="shared" si="8"/>
        <v>51660</v>
      </c>
      <c r="J37" s="29">
        <v>400</v>
      </c>
      <c r="K37" s="29">
        <f t="shared" si="9"/>
        <v>147600</v>
      </c>
      <c r="L37" s="29">
        <v>150</v>
      </c>
      <c r="M37" s="30">
        <f t="shared" si="10"/>
        <v>55350</v>
      </c>
      <c r="N37" s="31">
        <f t="shared" si="11"/>
        <v>302</v>
      </c>
      <c r="O37" s="32">
        <v>450</v>
      </c>
      <c r="P37" s="28">
        <f t="shared" si="14"/>
        <v>135900</v>
      </c>
      <c r="Q37" s="33">
        <v>97</v>
      </c>
      <c r="R37" s="34">
        <f t="shared" si="12"/>
        <v>43650</v>
      </c>
      <c r="S37" s="35">
        <v>120</v>
      </c>
      <c r="T37" s="34">
        <f t="shared" si="17"/>
        <v>54000</v>
      </c>
      <c r="U37" s="36">
        <v>85</v>
      </c>
      <c r="V37" s="37">
        <f t="shared" si="16"/>
        <v>38250</v>
      </c>
      <c r="W37" s="38">
        <f t="shared" si="1"/>
        <v>43</v>
      </c>
      <c r="X37" s="39">
        <f t="shared" si="2"/>
        <v>280</v>
      </c>
      <c r="Y37" s="39">
        <f t="shared" si="3"/>
        <v>65</v>
      </c>
      <c r="Z37" s="40">
        <f t="shared" si="13"/>
        <v>388</v>
      </c>
      <c r="AA37" s="41">
        <f t="shared" si="4"/>
        <v>8010</v>
      </c>
      <c r="AB37" s="41">
        <f t="shared" si="5"/>
        <v>93600</v>
      </c>
      <c r="AC37" s="41">
        <f t="shared" si="6"/>
        <v>17100</v>
      </c>
      <c r="AD37" s="42">
        <f t="shared" si="15"/>
        <v>118710</v>
      </c>
    </row>
    <row r="38" spans="1:30" s="43" customFormat="1" ht="31.5" x14ac:dyDescent="0.25">
      <c r="A38" s="25">
        <v>27</v>
      </c>
      <c r="B38" s="26" t="s">
        <v>130</v>
      </c>
      <c r="C38" s="26" t="s">
        <v>119</v>
      </c>
      <c r="D38" s="27" t="s">
        <v>41</v>
      </c>
      <c r="E38" s="28">
        <f t="shared" si="7"/>
        <v>8504</v>
      </c>
      <c r="F38" s="28">
        <v>109</v>
      </c>
      <c r="G38" s="28">
        <f t="shared" si="0"/>
        <v>926936</v>
      </c>
      <c r="H38" s="29">
        <v>3604</v>
      </c>
      <c r="I38" s="29">
        <f t="shared" si="8"/>
        <v>392836</v>
      </c>
      <c r="J38" s="29">
        <v>2900</v>
      </c>
      <c r="K38" s="29">
        <f t="shared" si="9"/>
        <v>316100</v>
      </c>
      <c r="L38" s="29">
        <v>2000</v>
      </c>
      <c r="M38" s="30">
        <f t="shared" si="10"/>
        <v>218000</v>
      </c>
      <c r="N38" s="31">
        <f t="shared" si="11"/>
        <v>5565</v>
      </c>
      <c r="O38" s="32">
        <v>130</v>
      </c>
      <c r="P38" s="28">
        <f t="shared" si="14"/>
        <v>723450</v>
      </c>
      <c r="Q38" s="33">
        <v>2295</v>
      </c>
      <c r="R38" s="34">
        <f t="shared" si="12"/>
        <v>298350</v>
      </c>
      <c r="S38" s="35">
        <v>2457</v>
      </c>
      <c r="T38" s="34">
        <f t="shared" si="17"/>
        <v>319410</v>
      </c>
      <c r="U38" s="36">
        <v>813</v>
      </c>
      <c r="V38" s="37">
        <f t="shared" si="16"/>
        <v>105690</v>
      </c>
      <c r="W38" s="38">
        <f t="shared" si="1"/>
        <v>1309</v>
      </c>
      <c r="X38" s="39">
        <f t="shared" si="2"/>
        <v>443</v>
      </c>
      <c r="Y38" s="39">
        <f t="shared" si="3"/>
        <v>1187</v>
      </c>
      <c r="Z38" s="40">
        <f t="shared" si="13"/>
        <v>2939</v>
      </c>
      <c r="AA38" s="41">
        <f t="shared" si="4"/>
        <v>94486</v>
      </c>
      <c r="AB38" s="41">
        <f t="shared" si="5"/>
        <v>-3310</v>
      </c>
      <c r="AC38" s="41">
        <f t="shared" si="6"/>
        <v>112310</v>
      </c>
      <c r="AD38" s="42">
        <f t="shared" si="15"/>
        <v>203486</v>
      </c>
    </row>
    <row r="39" spans="1:30" s="43" customFormat="1" ht="31.5" x14ac:dyDescent="0.25">
      <c r="A39" s="25">
        <v>28</v>
      </c>
      <c r="B39" s="26" t="s">
        <v>131</v>
      </c>
      <c r="C39" s="26" t="s">
        <v>119</v>
      </c>
      <c r="D39" s="27" t="s">
        <v>41</v>
      </c>
      <c r="E39" s="28">
        <f t="shared" si="7"/>
        <v>5687</v>
      </c>
      <c r="F39" s="28">
        <v>99</v>
      </c>
      <c r="G39" s="28">
        <f t="shared" si="0"/>
        <v>563013</v>
      </c>
      <c r="H39" s="29">
        <v>2387</v>
      </c>
      <c r="I39" s="29">
        <f t="shared" si="8"/>
        <v>236313</v>
      </c>
      <c r="J39" s="29">
        <v>2100</v>
      </c>
      <c r="K39" s="29">
        <f t="shared" si="9"/>
        <v>207900</v>
      </c>
      <c r="L39" s="29">
        <v>1200</v>
      </c>
      <c r="M39" s="30">
        <f t="shared" si="10"/>
        <v>118800</v>
      </c>
      <c r="N39" s="31">
        <f t="shared" si="11"/>
        <v>3649</v>
      </c>
      <c r="O39" s="32">
        <v>150</v>
      </c>
      <c r="P39" s="28">
        <f t="shared" si="14"/>
        <v>547350</v>
      </c>
      <c r="Q39" s="33">
        <v>1428</v>
      </c>
      <c r="R39" s="34">
        <f t="shared" si="12"/>
        <v>214200</v>
      </c>
      <c r="S39" s="35">
        <v>1739</v>
      </c>
      <c r="T39" s="34">
        <f t="shared" si="17"/>
        <v>260850</v>
      </c>
      <c r="U39" s="36">
        <v>482</v>
      </c>
      <c r="V39" s="37">
        <f t="shared" si="16"/>
        <v>72300</v>
      </c>
      <c r="W39" s="38">
        <f t="shared" si="1"/>
        <v>959</v>
      </c>
      <c r="X39" s="39">
        <f t="shared" si="2"/>
        <v>361</v>
      </c>
      <c r="Y39" s="39">
        <f t="shared" si="3"/>
        <v>718</v>
      </c>
      <c r="Z39" s="40">
        <f t="shared" si="13"/>
        <v>2038</v>
      </c>
      <c r="AA39" s="41">
        <f t="shared" si="4"/>
        <v>22113</v>
      </c>
      <c r="AB39" s="41">
        <f t="shared" si="5"/>
        <v>-52950</v>
      </c>
      <c r="AC39" s="41">
        <f t="shared" si="6"/>
        <v>46500</v>
      </c>
      <c r="AD39" s="42">
        <f t="shared" si="15"/>
        <v>15663</v>
      </c>
    </row>
    <row r="40" spans="1:30" s="43" customFormat="1" ht="31.5" x14ac:dyDescent="0.25">
      <c r="A40" s="25">
        <v>29</v>
      </c>
      <c r="B40" s="26" t="s">
        <v>132</v>
      </c>
      <c r="C40" s="26" t="s">
        <v>119</v>
      </c>
      <c r="D40" s="27" t="s">
        <v>41</v>
      </c>
      <c r="E40" s="28">
        <f t="shared" si="7"/>
        <v>386</v>
      </c>
      <c r="F40" s="28">
        <v>1247</v>
      </c>
      <c r="G40" s="28">
        <f t="shared" si="0"/>
        <v>481342</v>
      </c>
      <c r="H40" s="29">
        <v>168</v>
      </c>
      <c r="I40" s="29">
        <f t="shared" si="8"/>
        <v>209496</v>
      </c>
      <c r="J40" s="29">
        <v>168</v>
      </c>
      <c r="K40" s="29">
        <f t="shared" si="9"/>
        <v>209496</v>
      </c>
      <c r="L40" s="29">
        <v>50</v>
      </c>
      <c r="M40" s="30">
        <f t="shared" si="10"/>
        <v>62350</v>
      </c>
      <c r="N40" s="31">
        <f t="shared" si="11"/>
        <v>160</v>
      </c>
      <c r="O40" s="32">
        <v>1500</v>
      </c>
      <c r="P40" s="28">
        <f t="shared" si="14"/>
        <v>240000</v>
      </c>
      <c r="Q40" s="33">
        <v>80</v>
      </c>
      <c r="R40" s="34">
        <f t="shared" si="12"/>
        <v>120000</v>
      </c>
      <c r="S40" s="35">
        <v>80</v>
      </c>
      <c r="T40" s="34">
        <f t="shared" si="17"/>
        <v>120000</v>
      </c>
      <c r="U40" s="36">
        <v>0</v>
      </c>
      <c r="V40" s="37">
        <f t="shared" si="16"/>
        <v>0</v>
      </c>
      <c r="W40" s="38">
        <f t="shared" si="1"/>
        <v>88</v>
      </c>
      <c r="X40" s="39">
        <f t="shared" si="2"/>
        <v>88</v>
      </c>
      <c r="Y40" s="39">
        <f t="shared" si="3"/>
        <v>50</v>
      </c>
      <c r="Z40" s="40">
        <f t="shared" si="13"/>
        <v>226</v>
      </c>
      <c r="AA40" s="41">
        <f t="shared" si="4"/>
        <v>89496</v>
      </c>
      <c r="AB40" s="41">
        <f t="shared" si="5"/>
        <v>89496</v>
      </c>
      <c r="AC40" s="41">
        <f t="shared" si="6"/>
        <v>62350</v>
      </c>
      <c r="AD40" s="42">
        <f t="shared" si="15"/>
        <v>241342</v>
      </c>
    </row>
    <row r="41" spans="1:30" s="43" customFormat="1" ht="31.5" x14ac:dyDescent="0.25">
      <c r="A41" s="25">
        <v>30</v>
      </c>
      <c r="B41" s="26" t="s">
        <v>133</v>
      </c>
      <c r="C41" s="26" t="s">
        <v>119</v>
      </c>
      <c r="D41" s="27" t="s">
        <v>41</v>
      </c>
      <c r="E41" s="28">
        <f t="shared" si="7"/>
        <v>247</v>
      </c>
      <c r="F41" s="28">
        <v>1473</v>
      </c>
      <c r="G41" s="28">
        <f t="shared" si="0"/>
        <v>363831</v>
      </c>
      <c r="H41" s="29">
        <v>117</v>
      </c>
      <c r="I41" s="29">
        <f t="shared" si="8"/>
        <v>172341</v>
      </c>
      <c r="J41" s="29">
        <v>100</v>
      </c>
      <c r="K41" s="29">
        <f t="shared" si="9"/>
        <v>147300</v>
      </c>
      <c r="L41" s="29">
        <v>30</v>
      </c>
      <c r="M41" s="30">
        <f t="shared" si="10"/>
        <v>44190</v>
      </c>
      <c r="N41" s="31">
        <f t="shared" si="11"/>
        <v>163</v>
      </c>
      <c r="O41" s="32">
        <v>1750</v>
      </c>
      <c r="P41" s="28">
        <f t="shared" si="14"/>
        <v>285250</v>
      </c>
      <c r="Q41" s="33">
        <v>87</v>
      </c>
      <c r="R41" s="34">
        <f t="shared" si="12"/>
        <v>152250</v>
      </c>
      <c r="S41" s="35">
        <v>76</v>
      </c>
      <c r="T41" s="34">
        <f t="shared" si="17"/>
        <v>133000</v>
      </c>
      <c r="U41" s="36"/>
      <c r="V41" s="37">
        <f t="shared" si="16"/>
        <v>0</v>
      </c>
      <c r="W41" s="38">
        <f t="shared" si="1"/>
        <v>30</v>
      </c>
      <c r="X41" s="39">
        <f t="shared" si="2"/>
        <v>24</v>
      </c>
      <c r="Y41" s="39">
        <f t="shared" si="3"/>
        <v>30</v>
      </c>
      <c r="Z41" s="40">
        <f t="shared" si="13"/>
        <v>84</v>
      </c>
      <c r="AA41" s="41">
        <f t="shared" si="4"/>
        <v>20091</v>
      </c>
      <c r="AB41" s="41">
        <f t="shared" si="5"/>
        <v>14300</v>
      </c>
      <c r="AC41" s="41">
        <f t="shared" si="6"/>
        <v>44190</v>
      </c>
      <c r="AD41" s="42">
        <f t="shared" si="15"/>
        <v>78581</v>
      </c>
    </row>
    <row r="42" spans="1:30" s="43" customFormat="1" ht="31.5" x14ac:dyDescent="0.25">
      <c r="A42" s="25">
        <v>31</v>
      </c>
      <c r="B42" s="26" t="s">
        <v>134</v>
      </c>
      <c r="C42" s="26" t="s">
        <v>119</v>
      </c>
      <c r="D42" s="27" t="s">
        <v>41</v>
      </c>
      <c r="E42" s="28">
        <f t="shared" si="7"/>
        <v>260</v>
      </c>
      <c r="F42" s="28">
        <v>1248</v>
      </c>
      <c r="G42" s="28">
        <f t="shared" si="0"/>
        <v>324480</v>
      </c>
      <c r="H42" s="29">
        <v>140</v>
      </c>
      <c r="I42" s="29">
        <f t="shared" si="8"/>
        <v>174720</v>
      </c>
      <c r="J42" s="29">
        <v>100</v>
      </c>
      <c r="K42" s="29">
        <f t="shared" si="9"/>
        <v>124800</v>
      </c>
      <c r="L42" s="29">
        <v>20</v>
      </c>
      <c r="M42" s="30">
        <f t="shared" si="10"/>
        <v>24960</v>
      </c>
      <c r="N42" s="31">
        <f t="shared" si="11"/>
        <v>140</v>
      </c>
      <c r="O42" s="32">
        <v>1500</v>
      </c>
      <c r="P42" s="28">
        <f t="shared" si="14"/>
        <v>210000</v>
      </c>
      <c r="Q42" s="33">
        <v>90</v>
      </c>
      <c r="R42" s="34">
        <f t="shared" si="12"/>
        <v>135000</v>
      </c>
      <c r="S42" s="35">
        <v>50</v>
      </c>
      <c r="T42" s="34">
        <f t="shared" si="17"/>
        <v>75000</v>
      </c>
      <c r="U42" s="36">
        <v>0</v>
      </c>
      <c r="V42" s="37">
        <f t="shared" si="16"/>
        <v>0</v>
      </c>
      <c r="W42" s="38">
        <f t="shared" si="1"/>
        <v>50</v>
      </c>
      <c r="X42" s="39">
        <f t="shared" si="2"/>
        <v>50</v>
      </c>
      <c r="Y42" s="39">
        <f t="shared" si="3"/>
        <v>20</v>
      </c>
      <c r="Z42" s="40">
        <f t="shared" si="13"/>
        <v>120</v>
      </c>
      <c r="AA42" s="41">
        <f t="shared" si="4"/>
        <v>39720</v>
      </c>
      <c r="AB42" s="41">
        <f t="shared" si="5"/>
        <v>49800</v>
      </c>
      <c r="AC42" s="41">
        <f t="shared" si="6"/>
        <v>24960</v>
      </c>
      <c r="AD42" s="42">
        <f t="shared" si="15"/>
        <v>114480</v>
      </c>
    </row>
    <row r="43" spans="1:30" s="43" customFormat="1" ht="31.5" x14ac:dyDescent="0.25">
      <c r="A43" s="25">
        <v>32</v>
      </c>
      <c r="B43" s="26" t="s">
        <v>135</v>
      </c>
      <c r="C43" s="26" t="s">
        <v>119</v>
      </c>
      <c r="D43" s="27" t="s">
        <v>41</v>
      </c>
      <c r="E43" s="28">
        <f t="shared" si="7"/>
        <v>77</v>
      </c>
      <c r="F43" s="28">
        <v>315</v>
      </c>
      <c r="G43" s="28">
        <f t="shared" si="0"/>
        <v>24255</v>
      </c>
      <c r="H43" s="29">
        <v>47</v>
      </c>
      <c r="I43" s="29">
        <f t="shared" si="8"/>
        <v>14805</v>
      </c>
      <c r="J43" s="29">
        <v>15</v>
      </c>
      <c r="K43" s="29">
        <f t="shared" si="9"/>
        <v>4725</v>
      </c>
      <c r="L43" s="29">
        <v>15</v>
      </c>
      <c r="M43" s="30">
        <f t="shared" si="10"/>
        <v>4725</v>
      </c>
      <c r="N43" s="31">
        <f t="shared" si="11"/>
        <v>40</v>
      </c>
      <c r="O43" s="32">
        <v>380</v>
      </c>
      <c r="P43" s="28">
        <f t="shared" si="14"/>
        <v>15200</v>
      </c>
      <c r="Q43" s="33">
        <v>20</v>
      </c>
      <c r="R43" s="34">
        <f t="shared" si="12"/>
        <v>7600</v>
      </c>
      <c r="S43" s="35">
        <v>10</v>
      </c>
      <c r="T43" s="34">
        <f t="shared" si="17"/>
        <v>3800</v>
      </c>
      <c r="U43" s="36">
        <v>10</v>
      </c>
      <c r="V43" s="37">
        <f t="shared" si="16"/>
        <v>3800</v>
      </c>
      <c r="W43" s="38">
        <f t="shared" si="1"/>
        <v>27</v>
      </c>
      <c r="X43" s="39">
        <f t="shared" si="2"/>
        <v>5</v>
      </c>
      <c r="Y43" s="39">
        <f t="shared" si="3"/>
        <v>5</v>
      </c>
      <c r="Z43" s="40">
        <f t="shared" si="13"/>
        <v>37</v>
      </c>
      <c r="AA43" s="41">
        <f t="shared" si="4"/>
        <v>7205</v>
      </c>
      <c r="AB43" s="41">
        <f t="shared" si="5"/>
        <v>925</v>
      </c>
      <c r="AC43" s="41">
        <f t="shared" si="6"/>
        <v>925</v>
      </c>
      <c r="AD43" s="42">
        <f t="shared" si="15"/>
        <v>9055</v>
      </c>
    </row>
    <row r="44" spans="1:30" s="43" customFormat="1" ht="31.5" x14ac:dyDescent="0.25">
      <c r="A44" s="25">
        <v>33</v>
      </c>
      <c r="B44" s="26" t="s">
        <v>136</v>
      </c>
      <c r="C44" s="26" t="s">
        <v>119</v>
      </c>
      <c r="D44" s="27" t="s">
        <v>41</v>
      </c>
      <c r="E44" s="28">
        <f t="shared" si="7"/>
        <v>4000</v>
      </c>
      <c r="F44" s="28">
        <v>429</v>
      </c>
      <c r="G44" s="28">
        <f t="shared" ref="G44:G75" si="18">E44*F44</f>
        <v>1716000</v>
      </c>
      <c r="H44" s="29">
        <v>1626</v>
      </c>
      <c r="I44" s="29">
        <f t="shared" si="8"/>
        <v>697554</v>
      </c>
      <c r="J44" s="29">
        <v>1374</v>
      </c>
      <c r="K44" s="29">
        <f t="shared" si="9"/>
        <v>589446</v>
      </c>
      <c r="L44" s="29">
        <v>1000</v>
      </c>
      <c r="M44" s="30">
        <f t="shared" si="10"/>
        <v>429000</v>
      </c>
      <c r="N44" s="31">
        <f t="shared" si="11"/>
        <v>2790</v>
      </c>
      <c r="O44" s="32">
        <v>514</v>
      </c>
      <c r="P44" s="28">
        <f t="shared" si="14"/>
        <v>1434060</v>
      </c>
      <c r="Q44" s="33">
        <v>1200</v>
      </c>
      <c r="R44" s="34">
        <f t="shared" si="12"/>
        <v>616800</v>
      </c>
      <c r="S44" s="35">
        <v>1100</v>
      </c>
      <c r="T44" s="34">
        <f t="shared" si="17"/>
        <v>565400</v>
      </c>
      <c r="U44" s="36">
        <v>490</v>
      </c>
      <c r="V44" s="37">
        <f t="shared" si="16"/>
        <v>251860</v>
      </c>
      <c r="W44" s="38">
        <f t="shared" ref="W44:W75" si="19">H44-Q44</f>
        <v>426</v>
      </c>
      <c r="X44" s="39">
        <f t="shared" ref="X44:X75" si="20">J44-S44</f>
        <v>274</v>
      </c>
      <c r="Y44" s="39">
        <f t="shared" ref="Y44:Y75" si="21">L44-U44</f>
        <v>510</v>
      </c>
      <c r="Z44" s="40">
        <f t="shared" si="13"/>
        <v>1210</v>
      </c>
      <c r="AA44" s="41">
        <f t="shared" ref="AA44:AA75" si="22">I44-R44</f>
        <v>80754</v>
      </c>
      <c r="AB44" s="41">
        <f t="shared" ref="AB44:AB75" si="23">K44-T44</f>
        <v>24046</v>
      </c>
      <c r="AC44" s="41">
        <f t="shared" ref="AC44:AC75" si="24">M44-V44</f>
        <v>177140</v>
      </c>
      <c r="AD44" s="42">
        <f t="shared" si="15"/>
        <v>281940</v>
      </c>
    </row>
    <row r="45" spans="1:30" s="43" customFormat="1" ht="31.5" x14ac:dyDescent="0.25">
      <c r="A45" s="25">
        <v>34</v>
      </c>
      <c r="B45" s="26" t="s">
        <v>137</v>
      </c>
      <c r="C45" s="26" t="s">
        <v>119</v>
      </c>
      <c r="D45" s="27" t="s">
        <v>41</v>
      </c>
      <c r="E45" s="28">
        <f t="shared" si="7"/>
        <v>5406</v>
      </c>
      <c r="F45" s="28">
        <v>565</v>
      </c>
      <c r="G45" s="28">
        <f t="shared" si="18"/>
        <v>3054390</v>
      </c>
      <c r="H45" s="29">
        <v>2106</v>
      </c>
      <c r="I45" s="29">
        <f t="shared" si="8"/>
        <v>1189890</v>
      </c>
      <c r="J45" s="29">
        <v>2150</v>
      </c>
      <c r="K45" s="29">
        <f t="shared" si="9"/>
        <v>1214750</v>
      </c>
      <c r="L45" s="29">
        <v>1150</v>
      </c>
      <c r="M45" s="30">
        <f t="shared" si="10"/>
        <v>649750</v>
      </c>
      <c r="N45" s="31">
        <f t="shared" si="11"/>
        <v>3491</v>
      </c>
      <c r="O45" s="32">
        <v>670</v>
      </c>
      <c r="P45" s="28">
        <f t="shared" si="14"/>
        <v>2338970</v>
      </c>
      <c r="Q45" s="33">
        <v>1500</v>
      </c>
      <c r="R45" s="34">
        <f t="shared" si="12"/>
        <v>1005000</v>
      </c>
      <c r="S45" s="35">
        <v>1500</v>
      </c>
      <c r="T45" s="34">
        <f t="shared" si="17"/>
        <v>1005000</v>
      </c>
      <c r="U45" s="36">
        <v>491</v>
      </c>
      <c r="V45" s="37">
        <f t="shared" si="16"/>
        <v>328970</v>
      </c>
      <c r="W45" s="38">
        <f t="shared" si="19"/>
        <v>606</v>
      </c>
      <c r="X45" s="39">
        <f t="shared" si="20"/>
        <v>650</v>
      </c>
      <c r="Y45" s="39">
        <f t="shared" si="21"/>
        <v>659</v>
      </c>
      <c r="Z45" s="40">
        <f t="shared" si="13"/>
        <v>1915</v>
      </c>
      <c r="AA45" s="41">
        <f t="shared" si="22"/>
        <v>184890</v>
      </c>
      <c r="AB45" s="41">
        <f t="shared" si="23"/>
        <v>209750</v>
      </c>
      <c r="AC45" s="41">
        <f t="shared" si="24"/>
        <v>320780</v>
      </c>
      <c r="AD45" s="42">
        <f t="shared" si="15"/>
        <v>715420</v>
      </c>
    </row>
    <row r="46" spans="1:30" s="43" customFormat="1" ht="31.5" x14ac:dyDescent="0.25">
      <c r="A46" s="25">
        <v>35</v>
      </c>
      <c r="B46" s="26" t="s">
        <v>138</v>
      </c>
      <c r="C46" s="26" t="s">
        <v>119</v>
      </c>
      <c r="D46" s="27" t="s">
        <v>41</v>
      </c>
      <c r="E46" s="28">
        <f t="shared" si="7"/>
        <v>2570</v>
      </c>
      <c r="F46" s="28">
        <v>1015</v>
      </c>
      <c r="G46" s="28">
        <f t="shared" si="18"/>
        <v>2608550</v>
      </c>
      <c r="H46" s="29">
        <v>1290</v>
      </c>
      <c r="I46" s="29">
        <f t="shared" si="8"/>
        <v>1309350</v>
      </c>
      <c r="J46" s="29">
        <v>940</v>
      </c>
      <c r="K46" s="29">
        <f t="shared" si="9"/>
        <v>954100</v>
      </c>
      <c r="L46" s="29">
        <v>340</v>
      </c>
      <c r="M46" s="30">
        <f t="shared" si="10"/>
        <v>345100</v>
      </c>
      <c r="N46" s="31">
        <f t="shared" si="11"/>
        <v>1542</v>
      </c>
      <c r="O46" s="32">
        <v>1220</v>
      </c>
      <c r="P46" s="28">
        <f t="shared" si="14"/>
        <v>1881240</v>
      </c>
      <c r="Q46" s="33">
        <v>848</v>
      </c>
      <c r="R46" s="34">
        <f t="shared" si="12"/>
        <v>1034560</v>
      </c>
      <c r="S46" s="35">
        <v>694</v>
      </c>
      <c r="T46" s="34">
        <f t="shared" si="17"/>
        <v>846680</v>
      </c>
      <c r="U46" s="36"/>
      <c r="V46" s="37">
        <f t="shared" si="16"/>
        <v>0</v>
      </c>
      <c r="W46" s="38">
        <f t="shared" si="19"/>
        <v>442</v>
      </c>
      <c r="X46" s="39">
        <f t="shared" si="20"/>
        <v>246</v>
      </c>
      <c r="Y46" s="39">
        <f t="shared" si="21"/>
        <v>340</v>
      </c>
      <c r="Z46" s="40">
        <f t="shared" si="13"/>
        <v>1028</v>
      </c>
      <c r="AA46" s="41">
        <f t="shared" si="22"/>
        <v>274790</v>
      </c>
      <c r="AB46" s="41">
        <f t="shared" si="23"/>
        <v>107420</v>
      </c>
      <c r="AC46" s="41">
        <f t="shared" si="24"/>
        <v>345100</v>
      </c>
      <c r="AD46" s="42">
        <f t="shared" si="15"/>
        <v>727310</v>
      </c>
    </row>
    <row r="47" spans="1:30" s="43" customFormat="1" ht="31.5" x14ac:dyDescent="0.25">
      <c r="A47" s="25">
        <v>36</v>
      </c>
      <c r="B47" s="26" t="s">
        <v>139</v>
      </c>
      <c r="C47" s="26" t="s">
        <v>119</v>
      </c>
      <c r="D47" s="27" t="s">
        <v>41</v>
      </c>
      <c r="E47" s="28">
        <f t="shared" si="7"/>
        <v>1168</v>
      </c>
      <c r="F47" s="28">
        <v>195</v>
      </c>
      <c r="G47" s="28">
        <f t="shared" si="18"/>
        <v>227760</v>
      </c>
      <c r="H47" s="29">
        <v>608</v>
      </c>
      <c r="I47" s="29">
        <f t="shared" si="8"/>
        <v>118560</v>
      </c>
      <c r="J47" s="29">
        <v>280</v>
      </c>
      <c r="K47" s="29">
        <f t="shared" si="9"/>
        <v>54600</v>
      </c>
      <c r="L47" s="29">
        <v>280</v>
      </c>
      <c r="M47" s="30">
        <f t="shared" si="10"/>
        <v>54600</v>
      </c>
      <c r="N47" s="31">
        <f t="shared" si="11"/>
        <v>588</v>
      </c>
      <c r="O47" s="32">
        <v>380</v>
      </c>
      <c r="P47" s="28">
        <f t="shared" si="14"/>
        <v>223440</v>
      </c>
      <c r="Q47" s="33">
        <v>250</v>
      </c>
      <c r="R47" s="34">
        <f t="shared" si="12"/>
        <v>95000</v>
      </c>
      <c r="S47" s="35">
        <v>200</v>
      </c>
      <c r="T47" s="34">
        <f t="shared" si="17"/>
        <v>76000</v>
      </c>
      <c r="U47" s="36">
        <v>138</v>
      </c>
      <c r="V47" s="37">
        <f t="shared" si="16"/>
        <v>52440</v>
      </c>
      <c r="W47" s="38">
        <f t="shared" si="19"/>
        <v>358</v>
      </c>
      <c r="X47" s="39">
        <f t="shared" si="20"/>
        <v>80</v>
      </c>
      <c r="Y47" s="39">
        <f t="shared" si="21"/>
        <v>142</v>
      </c>
      <c r="Z47" s="40">
        <f t="shared" si="13"/>
        <v>580</v>
      </c>
      <c r="AA47" s="41">
        <f t="shared" si="22"/>
        <v>23560</v>
      </c>
      <c r="AB47" s="41">
        <f t="shared" si="23"/>
        <v>-21400</v>
      </c>
      <c r="AC47" s="41">
        <f t="shared" si="24"/>
        <v>2160</v>
      </c>
      <c r="AD47" s="42">
        <f t="shared" si="15"/>
        <v>4320</v>
      </c>
    </row>
    <row r="48" spans="1:30" s="43" customFormat="1" ht="31.5" x14ac:dyDescent="0.25">
      <c r="A48" s="25">
        <v>37</v>
      </c>
      <c r="B48" s="26" t="s">
        <v>140</v>
      </c>
      <c r="C48" s="26" t="s">
        <v>119</v>
      </c>
      <c r="D48" s="27" t="s">
        <v>41</v>
      </c>
      <c r="E48" s="28">
        <f t="shared" si="7"/>
        <v>3004</v>
      </c>
      <c r="F48" s="28">
        <v>695</v>
      </c>
      <c r="G48" s="28">
        <f t="shared" si="18"/>
        <v>2087780</v>
      </c>
      <c r="H48" s="29">
        <v>1604</v>
      </c>
      <c r="I48" s="29">
        <f t="shared" si="8"/>
        <v>1114780</v>
      </c>
      <c r="J48" s="29">
        <v>900</v>
      </c>
      <c r="K48" s="29">
        <f t="shared" si="9"/>
        <v>625500</v>
      </c>
      <c r="L48" s="29">
        <v>500</v>
      </c>
      <c r="M48" s="30">
        <f t="shared" si="10"/>
        <v>347500</v>
      </c>
      <c r="N48" s="31">
        <f t="shared" si="11"/>
        <v>1490</v>
      </c>
      <c r="O48" s="32">
        <v>830</v>
      </c>
      <c r="P48" s="28">
        <f t="shared" si="14"/>
        <v>1236700</v>
      </c>
      <c r="Q48" s="33">
        <v>650</v>
      </c>
      <c r="R48" s="34">
        <f t="shared" si="12"/>
        <v>539500</v>
      </c>
      <c r="S48" s="35">
        <v>650</v>
      </c>
      <c r="T48" s="34">
        <f t="shared" si="17"/>
        <v>539500</v>
      </c>
      <c r="U48" s="36">
        <v>190</v>
      </c>
      <c r="V48" s="37">
        <f t="shared" si="16"/>
        <v>157700</v>
      </c>
      <c r="W48" s="38">
        <f t="shared" si="19"/>
        <v>954</v>
      </c>
      <c r="X48" s="39">
        <f t="shared" si="20"/>
        <v>250</v>
      </c>
      <c r="Y48" s="39">
        <f t="shared" si="21"/>
        <v>310</v>
      </c>
      <c r="Z48" s="40">
        <f t="shared" si="13"/>
        <v>1514</v>
      </c>
      <c r="AA48" s="41">
        <f t="shared" si="22"/>
        <v>575280</v>
      </c>
      <c r="AB48" s="41">
        <f t="shared" si="23"/>
        <v>86000</v>
      </c>
      <c r="AC48" s="41">
        <f t="shared" si="24"/>
        <v>189800</v>
      </c>
      <c r="AD48" s="42">
        <f t="shared" si="15"/>
        <v>851080</v>
      </c>
    </row>
    <row r="49" spans="1:31" s="43" customFormat="1" ht="31.5" x14ac:dyDescent="0.25">
      <c r="A49" s="25">
        <v>38</v>
      </c>
      <c r="B49" s="26" t="s">
        <v>141</v>
      </c>
      <c r="C49" s="26" t="s">
        <v>119</v>
      </c>
      <c r="D49" s="27" t="s">
        <v>41</v>
      </c>
      <c r="E49" s="28">
        <f t="shared" si="7"/>
        <v>3394</v>
      </c>
      <c r="F49" s="28">
        <v>299</v>
      </c>
      <c r="G49" s="28">
        <f t="shared" si="18"/>
        <v>1014806</v>
      </c>
      <c r="H49" s="29">
        <v>1744</v>
      </c>
      <c r="I49" s="29">
        <f t="shared" si="8"/>
        <v>521456</v>
      </c>
      <c r="J49" s="29">
        <v>850</v>
      </c>
      <c r="K49" s="29">
        <f t="shared" si="9"/>
        <v>254150</v>
      </c>
      <c r="L49" s="29">
        <v>800</v>
      </c>
      <c r="M49" s="30">
        <f t="shared" si="10"/>
        <v>239200</v>
      </c>
      <c r="N49" s="31">
        <f t="shared" si="11"/>
        <v>1640</v>
      </c>
      <c r="O49" s="32">
        <v>460</v>
      </c>
      <c r="P49" s="28">
        <f t="shared" si="14"/>
        <v>754400</v>
      </c>
      <c r="Q49" s="33">
        <v>610</v>
      </c>
      <c r="R49" s="34">
        <f t="shared" si="12"/>
        <v>280600</v>
      </c>
      <c r="S49" s="35">
        <v>610</v>
      </c>
      <c r="T49" s="34">
        <f t="shared" si="17"/>
        <v>280600</v>
      </c>
      <c r="U49" s="36">
        <v>420</v>
      </c>
      <c r="V49" s="37">
        <f t="shared" si="16"/>
        <v>193200</v>
      </c>
      <c r="W49" s="38">
        <f t="shared" si="19"/>
        <v>1134</v>
      </c>
      <c r="X49" s="39">
        <f t="shared" si="20"/>
        <v>240</v>
      </c>
      <c r="Y49" s="39">
        <f t="shared" si="21"/>
        <v>380</v>
      </c>
      <c r="Z49" s="40">
        <f t="shared" si="13"/>
        <v>1754</v>
      </c>
      <c r="AA49" s="41">
        <f t="shared" si="22"/>
        <v>240856</v>
      </c>
      <c r="AB49" s="41">
        <f t="shared" si="23"/>
        <v>-26450</v>
      </c>
      <c r="AC49" s="41">
        <f t="shared" si="24"/>
        <v>46000</v>
      </c>
      <c r="AD49" s="42">
        <f t="shared" si="15"/>
        <v>260406</v>
      </c>
    </row>
    <row r="50" spans="1:31" s="43" customFormat="1" ht="31.5" x14ac:dyDescent="0.25">
      <c r="A50" s="25">
        <v>39</v>
      </c>
      <c r="B50" s="26" t="s">
        <v>142</v>
      </c>
      <c r="C50" s="26" t="s">
        <v>119</v>
      </c>
      <c r="D50" s="27" t="s">
        <v>41</v>
      </c>
      <c r="E50" s="28">
        <f t="shared" si="7"/>
        <v>1365</v>
      </c>
      <c r="F50" s="28">
        <v>265</v>
      </c>
      <c r="G50" s="28">
        <f t="shared" si="18"/>
        <v>361725</v>
      </c>
      <c r="H50" s="29">
        <v>515</v>
      </c>
      <c r="I50" s="29">
        <f t="shared" si="8"/>
        <v>136475</v>
      </c>
      <c r="J50" s="29">
        <v>480</v>
      </c>
      <c r="K50" s="29">
        <f t="shared" si="9"/>
        <v>127200</v>
      </c>
      <c r="L50" s="29">
        <v>370</v>
      </c>
      <c r="M50" s="30">
        <f t="shared" si="10"/>
        <v>98050</v>
      </c>
      <c r="N50" s="31">
        <f t="shared" si="11"/>
        <v>900</v>
      </c>
      <c r="O50" s="32">
        <v>500</v>
      </c>
      <c r="P50" s="28">
        <f>N50*O50</f>
        <v>450000</v>
      </c>
      <c r="Q50" s="33">
        <v>395</v>
      </c>
      <c r="R50" s="34">
        <f t="shared" si="12"/>
        <v>197500</v>
      </c>
      <c r="S50" s="35">
        <v>380</v>
      </c>
      <c r="T50" s="34">
        <f t="shared" si="17"/>
        <v>190000</v>
      </c>
      <c r="U50" s="36">
        <v>125</v>
      </c>
      <c r="V50" s="37">
        <f t="shared" si="16"/>
        <v>62500</v>
      </c>
      <c r="W50" s="38">
        <f t="shared" si="19"/>
        <v>120</v>
      </c>
      <c r="X50" s="39">
        <f t="shared" si="20"/>
        <v>100</v>
      </c>
      <c r="Y50" s="39">
        <f t="shared" si="21"/>
        <v>245</v>
      </c>
      <c r="Z50" s="40">
        <f>W50+X50+Y50</f>
        <v>465</v>
      </c>
      <c r="AA50" s="41">
        <f t="shared" si="22"/>
        <v>-61025</v>
      </c>
      <c r="AB50" s="41">
        <f t="shared" si="23"/>
        <v>-62800</v>
      </c>
      <c r="AC50" s="41">
        <f t="shared" si="24"/>
        <v>35550</v>
      </c>
      <c r="AD50" s="42">
        <f t="shared" si="15"/>
        <v>-88275</v>
      </c>
      <c r="AE50" s="44"/>
    </row>
    <row r="51" spans="1:31" s="43" customFormat="1" ht="31.5" x14ac:dyDescent="0.25">
      <c r="A51" s="25">
        <v>40</v>
      </c>
      <c r="B51" s="26" t="s">
        <v>143</v>
      </c>
      <c r="C51" s="26" t="s">
        <v>119</v>
      </c>
      <c r="D51" s="27" t="s">
        <v>41</v>
      </c>
      <c r="E51" s="28">
        <f t="shared" si="7"/>
        <v>350</v>
      </c>
      <c r="F51" s="28">
        <v>390</v>
      </c>
      <c r="G51" s="28">
        <f t="shared" si="18"/>
        <v>136500</v>
      </c>
      <c r="H51" s="29">
        <v>120</v>
      </c>
      <c r="I51" s="29">
        <f t="shared" si="8"/>
        <v>46800</v>
      </c>
      <c r="J51" s="29">
        <v>130</v>
      </c>
      <c r="K51" s="29">
        <f t="shared" si="9"/>
        <v>50700</v>
      </c>
      <c r="L51" s="29">
        <v>100</v>
      </c>
      <c r="M51" s="30">
        <f t="shared" si="10"/>
        <v>39000</v>
      </c>
      <c r="N51" s="31">
        <f t="shared" si="11"/>
        <v>160</v>
      </c>
      <c r="O51" s="32">
        <v>450</v>
      </c>
      <c r="P51" s="28">
        <f t="shared" si="14"/>
        <v>72000</v>
      </c>
      <c r="Q51" s="33">
        <v>70</v>
      </c>
      <c r="R51" s="34">
        <f t="shared" si="12"/>
        <v>31500</v>
      </c>
      <c r="S51" s="35">
        <v>70</v>
      </c>
      <c r="T51" s="34">
        <f t="shared" si="17"/>
        <v>31500</v>
      </c>
      <c r="U51" s="36">
        <v>20</v>
      </c>
      <c r="V51" s="37">
        <f t="shared" si="16"/>
        <v>9000</v>
      </c>
      <c r="W51" s="38">
        <f t="shared" si="19"/>
        <v>50</v>
      </c>
      <c r="X51" s="39">
        <f t="shared" si="20"/>
        <v>60</v>
      </c>
      <c r="Y51" s="39">
        <f t="shared" si="21"/>
        <v>80</v>
      </c>
      <c r="Z51" s="40">
        <f t="shared" si="13"/>
        <v>190</v>
      </c>
      <c r="AA51" s="41">
        <f t="shared" si="22"/>
        <v>15300</v>
      </c>
      <c r="AB51" s="41">
        <f t="shared" si="23"/>
        <v>19200</v>
      </c>
      <c r="AC51" s="41">
        <f t="shared" si="24"/>
        <v>30000</v>
      </c>
      <c r="AD51" s="42">
        <f t="shared" si="15"/>
        <v>64500</v>
      </c>
    </row>
    <row r="52" spans="1:31" s="43" customFormat="1" ht="31.5" x14ac:dyDescent="0.25">
      <c r="A52" s="25">
        <v>41</v>
      </c>
      <c r="B52" s="26" t="s">
        <v>144</v>
      </c>
      <c r="C52" s="26" t="s">
        <v>119</v>
      </c>
      <c r="D52" s="27" t="s">
        <v>41</v>
      </c>
      <c r="E52" s="28">
        <f t="shared" si="7"/>
        <v>263</v>
      </c>
      <c r="F52" s="28">
        <v>1185</v>
      </c>
      <c r="G52" s="28">
        <f t="shared" si="18"/>
        <v>311655</v>
      </c>
      <c r="H52" s="29">
        <v>94</v>
      </c>
      <c r="I52" s="29">
        <f t="shared" si="8"/>
        <v>111390</v>
      </c>
      <c r="J52" s="29">
        <v>99</v>
      </c>
      <c r="K52" s="29">
        <f t="shared" si="9"/>
        <v>117315</v>
      </c>
      <c r="L52" s="29">
        <v>70</v>
      </c>
      <c r="M52" s="30">
        <f t="shared" si="10"/>
        <v>82950</v>
      </c>
      <c r="N52" s="31">
        <f t="shared" si="11"/>
        <v>130</v>
      </c>
      <c r="O52" s="32">
        <v>1300</v>
      </c>
      <c r="P52" s="28">
        <f t="shared" si="14"/>
        <v>169000</v>
      </c>
      <c r="Q52" s="33">
        <v>50</v>
      </c>
      <c r="R52" s="34">
        <f t="shared" si="12"/>
        <v>65000</v>
      </c>
      <c r="S52" s="35">
        <v>50</v>
      </c>
      <c r="T52" s="34">
        <f t="shared" si="17"/>
        <v>65000</v>
      </c>
      <c r="U52" s="36">
        <v>30</v>
      </c>
      <c r="V52" s="37">
        <f t="shared" si="16"/>
        <v>39000</v>
      </c>
      <c r="W52" s="38">
        <f t="shared" si="19"/>
        <v>44</v>
      </c>
      <c r="X52" s="39">
        <f t="shared" si="20"/>
        <v>49</v>
      </c>
      <c r="Y52" s="39">
        <f t="shared" si="21"/>
        <v>40</v>
      </c>
      <c r="Z52" s="40">
        <f t="shared" si="13"/>
        <v>133</v>
      </c>
      <c r="AA52" s="41">
        <f t="shared" si="22"/>
        <v>46390</v>
      </c>
      <c r="AB52" s="41">
        <f t="shared" si="23"/>
        <v>52315</v>
      </c>
      <c r="AC52" s="41">
        <f t="shared" si="24"/>
        <v>43950</v>
      </c>
      <c r="AD52" s="42">
        <f t="shared" si="15"/>
        <v>142655</v>
      </c>
    </row>
    <row r="53" spans="1:31" s="43" customFormat="1" ht="31.5" x14ac:dyDescent="0.25">
      <c r="A53" s="25">
        <v>42</v>
      </c>
      <c r="B53" s="26" t="s">
        <v>145</v>
      </c>
      <c r="C53" s="26" t="s">
        <v>119</v>
      </c>
      <c r="D53" s="27" t="s">
        <v>41</v>
      </c>
      <c r="E53" s="28">
        <f t="shared" si="7"/>
        <v>60</v>
      </c>
      <c r="F53" s="28">
        <v>925</v>
      </c>
      <c r="G53" s="28">
        <f t="shared" si="18"/>
        <v>55500</v>
      </c>
      <c r="H53" s="29">
        <v>28</v>
      </c>
      <c r="I53" s="29">
        <f t="shared" si="8"/>
        <v>25900</v>
      </c>
      <c r="J53" s="29">
        <v>22</v>
      </c>
      <c r="K53" s="29">
        <f t="shared" si="9"/>
        <v>20350</v>
      </c>
      <c r="L53" s="29">
        <v>10</v>
      </c>
      <c r="M53" s="30">
        <f t="shared" si="10"/>
        <v>9250</v>
      </c>
      <c r="N53" s="31">
        <f t="shared" si="11"/>
        <v>25</v>
      </c>
      <c r="O53" s="32">
        <v>1100</v>
      </c>
      <c r="P53" s="28">
        <f t="shared" si="14"/>
        <v>27500</v>
      </c>
      <c r="Q53" s="33">
        <v>10</v>
      </c>
      <c r="R53" s="34">
        <f t="shared" si="12"/>
        <v>11000</v>
      </c>
      <c r="S53" s="35">
        <v>10</v>
      </c>
      <c r="T53" s="34">
        <f t="shared" si="17"/>
        <v>11000</v>
      </c>
      <c r="U53" s="36">
        <v>5</v>
      </c>
      <c r="V53" s="37">
        <f t="shared" si="16"/>
        <v>5500</v>
      </c>
      <c r="W53" s="38">
        <f t="shared" si="19"/>
        <v>18</v>
      </c>
      <c r="X53" s="39">
        <f t="shared" si="20"/>
        <v>12</v>
      </c>
      <c r="Y53" s="39">
        <f t="shared" si="21"/>
        <v>5</v>
      </c>
      <c r="Z53" s="40">
        <f t="shared" si="13"/>
        <v>35</v>
      </c>
      <c r="AA53" s="41">
        <f t="shared" si="22"/>
        <v>14900</v>
      </c>
      <c r="AB53" s="41">
        <f t="shared" si="23"/>
        <v>9350</v>
      </c>
      <c r="AC53" s="41">
        <f t="shared" si="24"/>
        <v>3750</v>
      </c>
      <c r="AD53" s="42">
        <f t="shared" si="15"/>
        <v>28000</v>
      </c>
    </row>
    <row r="54" spans="1:31" s="43" customFormat="1" ht="47.25" x14ac:dyDescent="0.25">
      <c r="A54" s="25">
        <v>43</v>
      </c>
      <c r="B54" s="26" t="s">
        <v>146</v>
      </c>
      <c r="C54" s="26" t="s">
        <v>119</v>
      </c>
      <c r="D54" s="27" t="s">
        <v>41</v>
      </c>
      <c r="E54" s="28">
        <f t="shared" si="7"/>
        <v>2200</v>
      </c>
      <c r="F54" s="28">
        <v>1119</v>
      </c>
      <c r="G54" s="28">
        <f t="shared" si="18"/>
        <v>2461800</v>
      </c>
      <c r="H54" s="29">
        <v>902</v>
      </c>
      <c r="I54" s="29">
        <f t="shared" si="8"/>
        <v>1009338</v>
      </c>
      <c r="J54" s="29">
        <v>1048</v>
      </c>
      <c r="K54" s="29">
        <f t="shared" si="9"/>
        <v>1172712</v>
      </c>
      <c r="L54" s="29">
        <v>250</v>
      </c>
      <c r="M54" s="30">
        <f t="shared" si="10"/>
        <v>279750</v>
      </c>
      <c r="N54" s="31">
        <f t="shared" si="11"/>
        <v>1217</v>
      </c>
      <c r="O54" s="32">
        <v>1300</v>
      </c>
      <c r="P54" s="28">
        <f t="shared" si="14"/>
        <v>1582100</v>
      </c>
      <c r="Q54" s="33">
        <v>600</v>
      </c>
      <c r="R54" s="34">
        <f t="shared" si="12"/>
        <v>780000</v>
      </c>
      <c r="S54" s="35">
        <v>600</v>
      </c>
      <c r="T54" s="34">
        <f t="shared" si="17"/>
        <v>780000</v>
      </c>
      <c r="U54" s="36">
        <v>17</v>
      </c>
      <c r="V54" s="37">
        <f t="shared" si="16"/>
        <v>22100</v>
      </c>
      <c r="W54" s="38">
        <f t="shared" si="19"/>
        <v>302</v>
      </c>
      <c r="X54" s="39">
        <f t="shared" si="20"/>
        <v>448</v>
      </c>
      <c r="Y54" s="39">
        <f t="shared" si="21"/>
        <v>233</v>
      </c>
      <c r="Z54" s="40">
        <f t="shared" si="13"/>
        <v>983</v>
      </c>
      <c r="AA54" s="41">
        <f t="shared" si="22"/>
        <v>229338</v>
      </c>
      <c r="AB54" s="41">
        <f t="shared" si="23"/>
        <v>392712</v>
      </c>
      <c r="AC54" s="41">
        <f t="shared" si="24"/>
        <v>257650</v>
      </c>
      <c r="AD54" s="42">
        <f t="shared" si="15"/>
        <v>879700</v>
      </c>
    </row>
    <row r="55" spans="1:31" s="43" customFormat="1" ht="31.5" x14ac:dyDescent="0.25">
      <c r="A55" s="25">
        <v>44</v>
      </c>
      <c r="B55" s="26" t="s">
        <v>147</v>
      </c>
      <c r="C55" s="26" t="s">
        <v>119</v>
      </c>
      <c r="D55" s="27" t="s">
        <v>41</v>
      </c>
      <c r="E55" s="28">
        <f t="shared" si="7"/>
        <v>300</v>
      </c>
      <c r="F55" s="28">
        <v>1155</v>
      </c>
      <c r="G55" s="28">
        <f t="shared" si="18"/>
        <v>346500</v>
      </c>
      <c r="H55" s="29">
        <v>140</v>
      </c>
      <c r="I55" s="29">
        <f t="shared" si="8"/>
        <v>161700</v>
      </c>
      <c r="J55" s="29">
        <v>110</v>
      </c>
      <c r="K55" s="29">
        <f t="shared" si="9"/>
        <v>127050</v>
      </c>
      <c r="L55" s="29">
        <v>50</v>
      </c>
      <c r="M55" s="30">
        <f t="shared" si="10"/>
        <v>57750</v>
      </c>
      <c r="N55" s="31">
        <f t="shared" si="11"/>
        <v>120</v>
      </c>
      <c r="O55" s="32">
        <v>1350</v>
      </c>
      <c r="P55" s="28">
        <f t="shared" si="14"/>
        <v>162000</v>
      </c>
      <c r="Q55" s="33">
        <v>50</v>
      </c>
      <c r="R55" s="34">
        <f t="shared" si="12"/>
        <v>67500</v>
      </c>
      <c r="S55" s="35">
        <v>50</v>
      </c>
      <c r="T55" s="34">
        <f t="shared" si="17"/>
        <v>67500</v>
      </c>
      <c r="U55" s="36">
        <v>20</v>
      </c>
      <c r="V55" s="37">
        <f t="shared" si="16"/>
        <v>27000</v>
      </c>
      <c r="W55" s="38">
        <f t="shared" si="19"/>
        <v>90</v>
      </c>
      <c r="X55" s="39">
        <f t="shared" si="20"/>
        <v>60</v>
      </c>
      <c r="Y55" s="39">
        <f t="shared" si="21"/>
        <v>30</v>
      </c>
      <c r="Z55" s="40">
        <f t="shared" si="13"/>
        <v>180</v>
      </c>
      <c r="AA55" s="41">
        <f t="shared" si="22"/>
        <v>94200</v>
      </c>
      <c r="AB55" s="41">
        <f t="shared" si="23"/>
        <v>59550</v>
      </c>
      <c r="AC55" s="41">
        <f t="shared" si="24"/>
        <v>30750</v>
      </c>
      <c r="AD55" s="42">
        <f t="shared" si="15"/>
        <v>184500</v>
      </c>
    </row>
    <row r="56" spans="1:31" s="43" customFormat="1" ht="31.5" x14ac:dyDescent="0.25">
      <c r="A56" s="25">
        <v>45</v>
      </c>
      <c r="B56" s="26" t="s">
        <v>148</v>
      </c>
      <c r="C56" s="26" t="s">
        <v>119</v>
      </c>
      <c r="D56" s="27" t="s">
        <v>41</v>
      </c>
      <c r="E56" s="28">
        <f t="shared" si="7"/>
        <v>3200</v>
      </c>
      <c r="F56" s="28">
        <v>359</v>
      </c>
      <c r="G56" s="28">
        <f t="shared" si="18"/>
        <v>1148800</v>
      </c>
      <c r="H56" s="29">
        <v>1320</v>
      </c>
      <c r="I56" s="29">
        <f t="shared" si="8"/>
        <v>473880</v>
      </c>
      <c r="J56" s="29">
        <v>1255</v>
      </c>
      <c r="K56" s="29">
        <f t="shared" si="9"/>
        <v>450545</v>
      </c>
      <c r="L56" s="29">
        <v>625</v>
      </c>
      <c r="M56" s="30">
        <f t="shared" si="10"/>
        <v>224375</v>
      </c>
      <c r="N56" s="31">
        <f t="shared" si="11"/>
        <v>2150</v>
      </c>
      <c r="O56" s="32">
        <v>430</v>
      </c>
      <c r="P56" s="28">
        <f t="shared" si="14"/>
        <v>924500</v>
      </c>
      <c r="Q56" s="33">
        <v>745</v>
      </c>
      <c r="R56" s="34">
        <f t="shared" si="12"/>
        <v>320350</v>
      </c>
      <c r="S56" s="35">
        <v>1030</v>
      </c>
      <c r="T56" s="34">
        <f t="shared" si="17"/>
        <v>442900</v>
      </c>
      <c r="U56" s="36">
        <v>375</v>
      </c>
      <c r="V56" s="37">
        <f t="shared" si="16"/>
        <v>161250</v>
      </c>
      <c r="W56" s="38">
        <f t="shared" si="19"/>
        <v>575</v>
      </c>
      <c r="X56" s="39">
        <f t="shared" si="20"/>
        <v>225</v>
      </c>
      <c r="Y56" s="39">
        <f t="shared" si="21"/>
        <v>250</v>
      </c>
      <c r="Z56" s="40">
        <f t="shared" si="13"/>
        <v>1050</v>
      </c>
      <c r="AA56" s="41">
        <f t="shared" si="22"/>
        <v>153530</v>
      </c>
      <c r="AB56" s="41">
        <f t="shared" si="23"/>
        <v>7645</v>
      </c>
      <c r="AC56" s="41">
        <f t="shared" si="24"/>
        <v>63125</v>
      </c>
      <c r="AD56" s="42">
        <f t="shared" si="15"/>
        <v>224300</v>
      </c>
    </row>
    <row r="57" spans="1:31" s="43" customFormat="1" ht="31.5" x14ac:dyDescent="0.25">
      <c r="A57" s="25">
        <v>46</v>
      </c>
      <c r="B57" s="26" t="s">
        <v>149</v>
      </c>
      <c r="C57" s="26" t="s">
        <v>119</v>
      </c>
      <c r="D57" s="27" t="s">
        <v>41</v>
      </c>
      <c r="E57" s="28">
        <f t="shared" si="7"/>
        <v>1161</v>
      </c>
      <c r="F57" s="28">
        <v>594</v>
      </c>
      <c r="G57" s="28">
        <f t="shared" si="18"/>
        <v>689634</v>
      </c>
      <c r="H57" s="29">
        <v>561</v>
      </c>
      <c r="I57" s="29">
        <f t="shared" si="8"/>
        <v>333234</v>
      </c>
      <c r="J57" s="29">
        <v>350</v>
      </c>
      <c r="K57" s="29">
        <f t="shared" si="9"/>
        <v>207900</v>
      </c>
      <c r="L57" s="29">
        <v>250</v>
      </c>
      <c r="M57" s="30">
        <f t="shared" si="10"/>
        <v>148500</v>
      </c>
      <c r="N57" s="31">
        <f t="shared" si="11"/>
        <v>613.79999999999995</v>
      </c>
      <c r="O57" s="32">
        <v>710</v>
      </c>
      <c r="P57" s="28">
        <f t="shared" si="14"/>
        <v>435797.99999999994</v>
      </c>
      <c r="Q57" s="33">
        <v>13.8</v>
      </c>
      <c r="R57" s="34">
        <f t="shared" si="12"/>
        <v>9798</v>
      </c>
      <c r="S57" s="35">
        <v>350</v>
      </c>
      <c r="T57" s="34">
        <f t="shared" si="17"/>
        <v>248500</v>
      </c>
      <c r="U57" s="36">
        <v>250</v>
      </c>
      <c r="V57" s="37">
        <f t="shared" si="16"/>
        <v>177500</v>
      </c>
      <c r="W57" s="38">
        <f t="shared" si="19"/>
        <v>547.20000000000005</v>
      </c>
      <c r="X57" s="39">
        <f t="shared" si="20"/>
        <v>0</v>
      </c>
      <c r="Y57" s="39">
        <f t="shared" si="21"/>
        <v>0</v>
      </c>
      <c r="Z57" s="40">
        <f t="shared" si="13"/>
        <v>547.20000000000005</v>
      </c>
      <c r="AA57" s="41">
        <f t="shared" si="22"/>
        <v>323436</v>
      </c>
      <c r="AB57" s="41">
        <f t="shared" si="23"/>
        <v>-40600</v>
      </c>
      <c r="AC57" s="41">
        <f t="shared" si="24"/>
        <v>-29000</v>
      </c>
      <c r="AD57" s="42">
        <f t="shared" si="15"/>
        <v>253836</v>
      </c>
    </row>
    <row r="58" spans="1:31" s="43" customFormat="1" ht="31.5" x14ac:dyDescent="0.25">
      <c r="A58" s="25">
        <v>47</v>
      </c>
      <c r="B58" s="26" t="s">
        <v>150</v>
      </c>
      <c r="C58" s="26" t="s">
        <v>119</v>
      </c>
      <c r="D58" s="27" t="s">
        <v>41</v>
      </c>
      <c r="E58" s="28">
        <f t="shared" si="7"/>
        <v>457</v>
      </c>
      <c r="F58" s="28">
        <v>356</v>
      </c>
      <c r="G58" s="28">
        <f t="shared" si="18"/>
        <v>162692</v>
      </c>
      <c r="H58" s="29">
        <v>187</v>
      </c>
      <c r="I58" s="29">
        <f t="shared" si="8"/>
        <v>66572</v>
      </c>
      <c r="J58" s="29">
        <v>165</v>
      </c>
      <c r="K58" s="29">
        <f t="shared" si="9"/>
        <v>58740</v>
      </c>
      <c r="L58" s="29">
        <v>105</v>
      </c>
      <c r="M58" s="30">
        <f t="shared" si="10"/>
        <v>37380</v>
      </c>
      <c r="N58" s="31">
        <f t="shared" si="11"/>
        <v>245</v>
      </c>
      <c r="O58" s="32">
        <v>430</v>
      </c>
      <c r="P58" s="28">
        <f t="shared" si="14"/>
        <v>105350</v>
      </c>
      <c r="Q58" s="33">
        <v>70</v>
      </c>
      <c r="R58" s="34">
        <f t="shared" si="12"/>
        <v>30100</v>
      </c>
      <c r="S58" s="35">
        <v>70</v>
      </c>
      <c r="T58" s="34">
        <f t="shared" si="17"/>
        <v>30100</v>
      </c>
      <c r="U58" s="36">
        <v>105</v>
      </c>
      <c r="V58" s="37">
        <f t="shared" si="16"/>
        <v>45150</v>
      </c>
      <c r="W58" s="38">
        <f t="shared" si="19"/>
        <v>117</v>
      </c>
      <c r="X58" s="39">
        <f t="shared" si="20"/>
        <v>95</v>
      </c>
      <c r="Y58" s="39">
        <f t="shared" si="21"/>
        <v>0</v>
      </c>
      <c r="Z58" s="40">
        <f t="shared" si="13"/>
        <v>212</v>
      </c>
      <c r="AA58" s="41">
        <f t="shared" si="22"/>
        <v>36472</v>
      </c>
      <c r="AB58" s="41">
        <f t="shared" si="23"/>
        <v>28640</v>
      </c>
      <c r="AC58" s="41">
        <f t="shared" si="24"/>
        <v>-7770</v>
      </c>
      <c r="AD58" s="42">
        <f t="shared" si="15"/>
        <v>57342</v>
      </c>
    </row>
    <row r="59" spans="1:31" s="43" customFormat="1" ht="31.5" x14ac:dyDescent="0.25">
      <c r="A59" s="25">
        <v>48</v>
      </c>
      <c r="B59" s="26" t="s">
        <v>151</v>
      </c>
      <c r="C59" s="26" t="s">
        <v>119</v>
      </c>
      <c r="D59" s="27" t="s">
        <v>41</v>
      </c>
      <c r="E59" s="28">
        <f t="shared" si="7"/>
        <v>500</v>
      </c>
      <c r="F59" s="28">
        <v>308</v>
      </c>
      <c r="G59" s="28">
        <f t="shared" si="18"/>
        <v>154000</v>
      </c>
      <c r="H59" s="29">
        <v>187</v>
      </c>
      <c r="I59" s="29">
        <f t="shared" si="8"/>
        <v>57596</v>
      </c>
      <c r="J59" s="29">
        <v>213</v>
      </c>
      <c r="K59" s="29">
        <f t="shared" si="9"/>
        <v>65604</v>
      </c>
      <c r="L59" s="29">
        <v>100</v>
      </c>
      <c r="M59" s="30">
        <f t="shared" si="10"/>
        <v>30800</v>
      </c>
      <c r="N59" s="31">
        <f t="shared" si="11"/>
        <v>300</v>
      </c>
      <c r="O59" s="32">
        <v>370</v>
      </c>
      <c r="P59" s="28">
        <f t="shared" si="14"/>
        <v>111000</v>
      </c>
      <c r="Q59" s="33">
        <v>100</v>
      </c>
      <c r="R59" s="34">
        <f t="shared" si="12"/>
        <v>37000</v>
      </c>
      <c r="S59" s="35">
        <v>150</v>
      </c>
      <c r="T59" s="34">
        <f t="shared" si="17"/>
        <v>55500</v>
      </c>
      <c r="U59" s="36">
        <v>50</v>
      </c>
      <c r="V59" s="37">
        <f t="shared" si="16"/>
        <v>18500</v>
      </c>
      <c r="W59" s="38">
        <f t="shared" si="19"/>
        <v>87</v>
      </c>
      <c r="X59" s="39">
        <f t="shared" si="20"/>
        <v>63</v>
      </c>
      <c r="Y59" s="39">
        <f t="shared" si="21"/>
        <v>50</v>
      </c>
      <c r="Z59" s="40">
        <f t="shared" si="13"/>
        <v>200</v>
      </c>
      <c r="AA59" s="41">
        <f t="shared" si="22"/>
        <v>20596</v>
      </c>
      <c r="AB59" s="41">
        <f t="shared" si="23"/>
        <v>10104</v>
      </c>
      <c r="AC59" s="41">
        <f t="shared" si="24"/>
        <v>12300</v>
      </c>
      <c r="AD59" s="42">
        <f t="shared" si="15"/>
        <v>43000</v>
      </c>
    </row>
    <row r="60" spans="1:31" s="43" customFormat="1" ht="31.5" x14ac:dyDescent="0.25">
      <c r="A60" s="25">
        <v>49</v>
      </c>
      <c r="B60" s="26" t="s">
        <v>152</v>
      </c>
      <c r="C60" s="26" t="s">
        <v>119</v>
      </c>
      <c r="D60" s="27" t="s">
        <v>41</v>
      </c>
      <c r="E60" s="28">
        <f t="shared" si="7"/>
        <v>500</v>
      </c>
      <c r="F60" s="28">
        <v>431</v>
      </c>
      <c r="G60" s="28">
        <f t="shared" si="18"/>
        <v>215500</v>
      </c>
      <c r="H60" s="29">
        <v>234</v>
      </c>
      <c r="I60" s="29">
        <f t="shared" si="8"/>
        <v>100854</v>
      </c>
      <c r="J60" s="29">
        <v>186</v>
      </c>
      <c r="K60" s="29">
        <f t="shared" si="9"/>
        <v>80166</v>
      </c>
      <c r="L60" s="29">
        <v>80</v>
      </c>
      <c r="M60" s="30">
        <f t="shared" si="10"/>
        <v>34480</v>
      </c>
      <c r="N60" s="31">
        <f t="shared" si="11"/>
        <v>350</v>
      </c>
      <c r="O60" s="32">
        <v>520</v>
      </c>
      <c r="P60" s="28">
        <f t="shared" si="14"/>
        <v>182000</v>
      </c>
      <c r="Q60" s="33">
        <v>150</v>
      </c>
      <c r="R60" s="34">
        <f t="shared" si="12"/>
        <v>78000</v>
      </c>
      <c r="S60" s="35">
        <v>150</v>
      </c>
      <c r="T60" s="34">
        <f t="shared" si="17"/>
        <v>78000</v>
      </c>
      <c r="U60" s="36">
        <v>50</v>
      </c>
      <c r="V60" s="37">
        <f t="shared" si="16"/>
        <v>26000</v>
      </c>
      <c r="W60" s="38">
        <f t="shared" si="19"/>
        <v>84</v>
      </c>
      <c r="X60" s="39">
        <f t="shared" si="20"/>
        <v>36</v>
      </c>
      <c r="Y60" s="39">
        <f t="shared" si="21"/>
        <v>30</v>
      </c>
      <c r="Z60" s="40">
        <f t="shared" si="13"/>
        <v>150</v>
      </c>
      <c r="AA60" s="41">
        <f t="shared" si="22"/>
        <v>22854</v>
      </c>
      <c r="AB60" s="41">
        <f t="shared" si="23"/>
        <v>2166</v>
      </c>
      <c r="AC60" s="41">
        <f t="shared" si="24"/>
        <v>8480</v>
      </c>
      <c r="AD60" s="42">
        <f t="shared" si="15"/>
        <v>33500</v>
      </c>
    </row>
    <row r="61" spans="1:31" s="43" customFormat="1" ht="31.5" x14ac:dyDescent="0.25">
      <c r="A61" s="25">
        <v>50</v>
      </c>
      <c r="B61" s="26" t="s">
        <v>153</v>
      </c>
      <c r="C61" s="26" t="s">
        <v>119</v>
      </c>
      <c r="D61" s="27" t="s">
        <v>41</v>
      </c>
      <c r="E61" s="28">
        <f t="shared" si="7"/>
        <v>850</v>
      </c>
      <c r="F61" s="28">
        <v>438</v>
      </c>
      <c r="G61" s="28">
        <f t="shared" si="18"/>
        <v>372300</v>
      </c>
      <c r="H61" s="29">
        <v>304</v>
      </c>
      <c r="I61" s="29">
        <f t="shared" si="8"/>
        <v>133152</v>
      </c>
      <c r="J61" s="29">
        <v>366</v>
      </c>
      <c r="K61" s="29">
        <f t="shared" si="9"/>
        <v>160308</v>
      </c>
      <c r="L61" s="29">
        <v>180</v>
      </c>
      <c r="M61" s="30">
        <f t="shared" si="10"/>
        <v>78840</v>
      </c>
      <c r="N61" s="31">
        <f t="shared" si="11"/>
        <v>580</v>
      </c>
      <c r="O61" s="32">
        <v>525</v>
      </c>
      <c r="P61" s="28">
        <f t="shared" si="14"/>
        <v>304500</v>
      </c>
      <c r="Q61" s="33">
        <v>200</v>
      </c>
      <c r="R61" s="34">
        <f t="shared" si="12"/>
        <v>105000</v>
      </c>
      <c r="S61" s="35">
        <v>200</v>
      </c>
      <c r="T61" s="34">
        <f t="shared" si="17"/>
        <v>105000</v>
      </c>
      <c r="U61" s="36">
        <v>180</v>
      </c>
      <c r="V61" s="37">
        <f t="shared" si="16"/>
        <v>94500</v>
      </c>
      <c r="W61" s="38">
        <f t="shared" si="19"/>
        <v>104</v>
      </c>
      <c r="X61" s="39">
        <f t="shared" si="20"/>
        <v>166</v>
      </c>
      <c r="Y61" s="39">
        <f t="shared" si="21"/>
        <v>0</v>
      </c>
      <c r="Z61" s="40">
        <f t="shared" si="13"/>
        <v>270</v>
      </c>
      <c r="AA61" s="41">
        <f t="shared" si="22"/>
        <v>28152</v>
      </c>
      <c r="AB61" s="41">
        <f t="shared" si="23"/>
        <v>55308</v>
      </c>
      <c r="AC61" s="41">
        <f t="shared" si="24"/>
        <v>-15660</v>
      </c>
      <c r="AD61" s="42">
        <f t="shared" si="15"/>
        <v>67800</v>
      </c>
    </row>
    <row r="62" spans="1:31" s="43" customFormat="1" ht="31.5" x14ac:dyDescent="0.25">
      <c r="A62" s="25">
        <v>51</v>
      </c>
      <c r="B62" s="26" t="s">
        <v>154</v>
      </c>
      <c r="C62" s="26" t="s">
        <v>119</v>
      </c>
      <c r="D62" s="27" t="s">
        <v>41</v>
      </c>
      <c r="E62" s="28">
        <f t="shared" si="7"/>
        <v>611</v>
      </c>
      <c r="F62" s="28">
        <v>521</v>
      </c>
      <c r="G62" s="28">
        <f t="shared" si="18"/>
        <v>318331</v>
      </c>
      <c r="H62" s="29">
        <v>281</v>
      </c>
      <c r="I62" s="29">
        <f t="shared" si="8"/>
        <v>146401</v>
      </c>
      <c r="J62" s="29">
        <v>200</v>
      </c>
      <c r="K62" s="29">
        <f t="shared" si="9"/>
        <v>104200</v>
      </c>
      <c r="L62" s="29">
        <v>130</v>
      </c>
      <c r="M62" s="30">
        <f t="shared" si="10"/>
        <v>67730</v>
      </c>
      <c r="N62" s="31">
        <f t="shared" si="11"/>
        <v>380</v>
      </c>
      <c r="O62" s="32">
        <v>625</v>
      </c>
      <c r="P62" s="28">
        <f t="shared" si="14"/>
        <v>237500</v>
      </c>
      <c r="Q62" s="33">
        <v>150</v>
      </c>
      <c r="R62" s="34">
        <f t="shared" si="12"/>
        <v>93750</v>
      </c>
      <c r="S62" s="35">
        <v>150</v>
      </c>
      <c r="T62" s="34">
        <f t="shared" si="17"/>
        <v>93750</v>
      </c>
      <c r="U62" s="36">
        <v>80</v>
      </c>
      <c r="V62" s="37">
        <f t="shared" si="16"/>
        <v>50000</v>
      </c>
      <c r="W62" s="38">
        <f t="shared" si="19"/>
        <v>131</v>
      </c>
      <c r="X62" s="39">
        <f t="shared" si="20"/>
        <v>50</v>
      </c>
      <c r="Y62" s="39">
        <f t="shared" si="21"/>
        <v>50</v>
      </c>
      <c r="Z62" s="40">
        <f t="shared" si="13"/>
        <v>231</v>
      </c>
      <c r="AA62" s="41">
        <f t="shared" si="22"/>
        <v>52651</v>
      </c>
      <c r="AB62" s="41">
        <f t="shared" si="23"/>
        <v>10450</v>
      </c>
      <c r="AC62" s="41">
        <f t="shared" si="24"/>
        <v>17730</v>
      </c>
      <c r="AD62" s="42">
        <f t="shared" si="15"/>
        <v>80831</v>
      </c>
    </row>
    <row r="63" spans="1:31" s="43" customFormat="1" ht="31.5" x14ac:dyDescent="0.25">
      <c r="A63" s="25">
        <v>52</v>
      </c>
      <c r="B63" s="26" t="s">
        <v>155</v>
      </c>
      <c r="C63" s="26" t="s">
        <v>119</v>
      </c>
      <c r="D63" s="27" t="s">
        <v>41</v>
      </c>
      <c r="E63" s="28">
        <f t="shared" si="7"/>
        <v>600</v>
      </c>
      <c r="F63" s="28">
        <v>331</v>
      </c>
      <c r="G63" s="28">
        <f t="shared" si="18"/>
        <v>198600</v>
      </c>
      <c r="H63" s="29">
        <v>221</v>
      </c>
      <c r="I63" s="29">
        <f t="shared" si="8"/>
        <v>73151</v>
      </c>
      <c r="J63" s="29">
        <v>279</v>
      </c>
      <c r="K63" s="29">
        <f t="shared" si="9"/>
        <v>92349</v>
      </c>
      <c r="L63" s="29">
        <v>100</v>
      </c>
      <c r="M63" s="30">
        <f t="shared" si="10"/>
        <v>33100</v>
      </c>
      <c r="N63" s="31">
        <f t="shared" si="11"/>
        <v>365</v>
      </c>
      <c r="O63" s="32">
        <v>397</v>
      </c>
      <c r="P63" s="28">
        <f t="shared" si="14"/>
        <v>144905</v>
      </c>
      <c r="Q63" s="33">
        <v>65</v>
      </c>
      <c r="R63" s="34">
        <f t="shared" si="12"/>
        <v>25805</v>
      </c>
      <c r="S63" s="35">
        <v>200</v>
      </c>
      <c r="T63" s="34">
        <f t="shared" si="17"/>
        <v>79400</v>
      </c>
      <c r="U63" s="36">
        <v>100</v>
      </c>
      <c r="V63" s="37">
        <f t="shared" si="16"/>
        <v>39700</v>
      </c>
      <c r="W63" s="38">
        <f t="shared" si="19"/>
        <v>156</v>
      </c>
      <c r="X63" s="39">
        <f t="shared" si="20"/>
        <v>79</v>
      </c>
      <c r="Y63" s="39">
        <f t="shared" si="21"/>
        <v>0</v>
      </c>
      <c r="Z63" s="40">
        <f t="shared" si="13"/>
        <v>235</v>
      </c>
      <c r="AA63" s="41">
        <f t="shared" si="22"/>
        <v>47346</v>
      </c>
      <c r="AB63" s="41">
        <f t="shared" si="23"/>
        <v>12949</v>
      </c>
      <c r="AC63" s="41">
        <f t="shared" si="24"/>
        <v>-6600</v>
      </c>
      <c r="AD63" s="42">
        <f t="shared" si="15"/>
        <v>53695</v>
      </c>
    </row>
    <row r="64" spans="1:31" s="43" customFormat="1" ht="31.5" x14ac:dyDescent="0.25">
      <c r="A64" s="25">
        <v>53</v>
      </c>
      <c r="B64" s="26" t="s">
        <v>156</v>
      </c>
      <c r="C64" s="26" t="s">
        <v>119</v>
      </c>
      <c r="D64" s="27" t="s">
        <v>41</v>
      </c>
      <c r="E64" s="28">
        <f t="shared" si="7"/>
        <v>600</v>
      </c>
      <c r="F64" s="28">
        <v>611</v>
      </c>
      <c r="G64" s="28">
        <f t="shared" si="18"/>
        <v>366600</v>
      </c>
      <c r="H64" s="29">
        <v>281</v>
      </c>
      <c r="I64" s="29">
        <f t="shared" si="8"/>
        <v>171691</v>
      </c>
      <c r="J64" s="29">
        <v>169</v>
      </c>
      <c r="K64" s="29">
        <f t="shared" si="9"/>
        <v>103259</v>
      </c>
      <c r="L64" s="29">
        <v>150</v>
      </c>
      <c r="M64" s="30">
        <f t="shared" si="10"/>
        <v>91650</v>
      </c>
      <c r="N64" s="31">
        <f t="shared" si="11"/>
        <v>386</v>
      </c>
      <c r="O64" s="32">
        <v>730</v>
      </c>
      <c r="P64" s="28">
        <f t="shared" si="14"/>
        <v>281780</v>
      </c>
      <c r="Q64" s="33">
        <v>115</v>
      </c>
      <c r="R64" s="34">
        <f t="shared" si="12"/>
        <v>83950</v>
      </c>
      <c r="S64" s="35">
        <v>121</v>
      </c>
      <c r="T64" s="34">
        <f t="shared" si="17"/>
        <v>88330</v>
      </c>
      <c r="U64" s="36">
        <v>150</v>
      </c>
      <c r="V64" s="37">
        <f t="shared" si="16"/>
        <v>109500</v>
      </c>
      <c r="W64" s="38">
        <f t="shared" si="19"/>
        <v>166</v>
      </c>
      <c r="X64" s="39">
        <f t="shared" si="20"/>
        <v>48</v>
      </c>
      <c r="Y64" s="39">
        <f t="shared" si="21"/>
        <v>0</v>
      </c>
      <c r="Z64" s="40">
        <f t="shared" si="13"/>
        <v>214</v>
      </c>
      <c r="AA64" s="41">
        <f t="shared" si="22"/>
        <v>87741</v>
      </c>
      <c r="AB64" s="41">
        <f t="shared" si="23"/>
        <v>14929</v>
      </c>
      <c r="AC64" s="41">
        <f t="shared" si="24"/>
        <v>-17850</v>
      </c>
      <c r="AD64" s="42">
        <f t="shared" si="15"/>
        <v>84820</v>
      </c>
    </row>
    <row r="65" spans="1:30" s="43" customFormat="1" ht="31.5" x14ac:dyDescent="0.25">
      <c r="A65" s="25">
        <v>54</v>
      </c>
      <c r="B65" s="26" t="s">
        <v>157</v>
      </c>
      <c r="C65" s="26" t="s">
        <v>119</v>
      </c>
      <c r="D65" s="27" t="s">
        <v>41</v>
      </c>
      <c r="E65" s="28">
        <f t="shared" si="7"/>
        <v>800</v>
      </c>
      <c r="F65" s="28">
        <v>386</v>
      </c>
      <c r="G65" s="28">
        <f t="shared" si="18"/>
        <v>308800</v>
      </c>
      <c r="H65" s="29">
        <v>374</v>
      </c>
      <c r="I65" s="29">
        <f t="shared" si="8"/>
        <v>144364</v>
      </c>
      <c r="J65" s="29">
        <v>326</v>
      </c>
      <c r="K65" s="29">
        <f t="shared" si="9"/>
        <v>125836</v>
      </c>
      <c r="L65" s="29">
        <v>100</v>
      </c>
      <c r="M65" s="30">
        <f t="shared" si="10"/>
        <v>38600</v>
      </c>
      <c r="N65" s="31">
        <f t="shared" si="11"/>
        <v>590</v>
      </c>
      <c r="O65" s="32">
        <v>465</v>
      </c>
      <c r="P65" s="28">
        <f t="shared" si="14"/>
        <v>274350</v>
      </c>
      <c r="Q65" s="33">
        <v>230</v>
      </c>
      <c r="R65" s="34">
        <f t="shared" si="12"/>
        <v>106950</v>
      </c>
      <c r="S65" s="35">
        <v>280</v>
      </c>
      <c r="T65" s="34">
        <f t="shared" si="17"/>
        <v>130200</v>
      </c>
      <c r="U65" s="36">
        <v>80</v>
      </c>
      <c r="V65" s="37">
        <f t="shared" si="16"/>
        <v>37200</v>
      </c>
      <c r="W65" s="38">
        <f t="shared" si="19"/>
        <v>144</v>
      </c>
      <c r="X65" s="39">
        <f t="shared" si="20"/>
        <v>46</v>
      </c>
      <c r="Y65" s="39">
        <f t="shared" si="21"/>
        <v>20</v>
      </c>
      <c r="Z65" s="40">
        <f t="shared" si="13"/>
        <v>210</v>
      </c>
      <c r="AA65" s="41">
        <f t="shared" si="22"/>
        <v>37414</v>
      </c>
      <c r="AB65" s="41">
        <f t="shared" si="23"/>
        <v>-4364</v>
      </c>
      <c r="AC65" s="41">
        <f t="shared" si="24"/>
        <v>1400</v>
      </c>
      <c r="AD65" s="42">
        <f t="shared" si="15"/>
        <v>34450</v>
      </c>
    </row>
    <row r="66" spans="1:30" s="43" customFormat="1" ht="31.5" x14ac:dyDescent="0.25">
      <c r="A66" s="25">
        <v>55</v>
      </c>
      <c r="B66" s="26" t="s">
        <v>158</v>
      </c>
      <c r="C66" s="26" t="s">
        <v>119</v>
      </c>
      <c r="D66" s="27" t="s">
        <v>41</v>
      </c>
      <c r="E66" s="28">
        <f t="shared" si="7"/>
        <v>260</v>
      </c>
      <c r="F66" s="28">
        <v>821</v>
      </c>
      <c r="G66" s="28">
        <f t="shared" si="18"/>
        <v>213460</v>
      </c>
      <c r="H66" s="29">
        <v>84</v>
      </c>
      <c r="I66" s="29">
        <f t="shared" si="8"/>
        <v>68964</v>
      </c>
      <c r="J66" s="29">
        <v>126</v>
      </c>
      <c r="K66" s="29">
        <f t="shared" si="9"/>
        <v>103446</v>
      </c>
      <c r="L66" s="29">
        <v>50</v>
      </c>
      <c r="M66" s="30">
        <f t="shared" si="10"/>
        <v>41050</v>
      </c>
      <c r="N66" s="31">
        <f t="shared" si="11"/>
        <v>99.7</v>
      </c>
      <c r="O66" s="32">
        <v>990</v>
      </c>
      <c r="P66" s="28">
        <f t="shared" si="14"/>
        <v>98703</v>
      </c>
      <c r="Q66" s="33">
        <v>0</v>
      </c>
      <c r="R66" s="34">
        <f t="shared" si="12"/>
        <v>0</v>
      </c>
      <c r="S66" s="35">
        <v>49.7</v>
      </c>
      <c r="T66" s="34">
        <f t="shared" si="17"/>
        <v>49203</v>
      </c>
      <c r="U66" s="36">
        <v>50</v>
      </c>
      <c r="V66" s="37">
        <f t="shared" si="16"/>
        <v>49500</v>
      </c>
      <c r="W66" s="38">
        <f t="shared" si="19"/>
        <v>84</v>
      </c>
      <c r="X66" s="39">
        <f t="shared" si="20"/>
        <v>76.3</v>
      </c>
      <c r="Y66" s="39">
        <f t="shared" si="21"/>
        <v>0</v>
      </c>
      <c r="Z66" s="40">
        <f t="shared" si="13"/>
        <v>160.30000000000001</v>
      </c>
      <c r="AA66" s="41">
        <f t="shared" si="22"/>
        <v>68964</v>
      </c>
      <c r="AB66" s="41">
        <f t="shared" si="23"/>
        <v>54243</v>
      </c>
      <c r="AC66" s="41">
        <f t="shared" si="24"/>
        <v>-8450</v>
      </c>
      <c r="AD66" s="42">
        <f t="shared" si="15"/>
        <v>114757</v>
      </c>
    </row>
    <row r="67" spans="1:30" s="43" customFormat="1" ht="31.5" x14ac:dyDescent="0.25">
      <c r="A67" s="25">
        <v>56</v>
      </c>
      <c r="B67" s="26" t="s">
        <v>159</v>
      </c>
      <c r="C67" s="26" t="s">
        <v>119</v>
      </c>
      <c r="D67" s="27" t="s">
        <v>41</v>
      </c>
      <c r="E67" s="28">
        <f t="shared" si="7"/>
        <v>302</v>
      </c>
      <c r="F67" s="28">
        <v>931</v>
      </c>
      <c r="G67" s="28">
        <f t="shared" si="18"/>
        <v>281162</v>
      </c>
      <c r="H67" s="29">
        <v>52</v>
      </c>
      <c r="I67" s="29">
        <f t="shared" si="8"/>
        <v>48412</v>
      </c>
      <c r="J67" s="29">
        <v>150</v>
      </c>
      <c r="K67" s="29">
        <f t="shared" si="9"/>
        <v>139650</v>
      </c>
      <c r="L67" s="29">
        <v>100</v>
      </c>
      <c r="M67" s="30">
        <f t="shared" si="10"/>
        <v>93100</v>
      </c>
      <c r="N67" s="31">
        <f t="shared" si="11"/>
        <v>117</v>
      </c>
      <c r="O67" s="32">
        <v>1200</v>
      </c>
      <c r="P67" s="28">
        <f t="shared" si="14"/>
        <v>140400</v>
      </c>
      <c r="Q67" s="33">
        <v>17</v>
      </c>
      <c r="R67" s="34">
        <f t="shared" si="12"/>
        <v>20400</v>
      </c>
      <c r="S67" s="35">
        <v>50</v>
      </c>
      <c r="T67" s="34">
        <f t="shared" si="17"/>
        <v>60000</v>
      </c>
      <c r="U67" s="36">
        <v>50</v>
      </c>
      <c r="V67" s="37">
        <f t="shared" si="16"/>
        <v>60000</v>
      </c>
      <c r="W67" s="38">
        <f t="shared" si="19"/>
        <v>35</v>
      </c>
      <c r="X67" s="39">
        <f t="shared" si="20"/>
        <v>100</v>
      </c>
      <c r="Y67" s="39">
        <f t="shared" si="21"/>
        <v>50</v>
      </c>
      <c r="Z67" s="40">
        <f t="shared" si="13"/>
        <v>185</v>
      </c>
      <c r="AA67" s="41">
        <f t="shared" si="22"/>
        <v>28012</v>
      </c>
      <c r="AB67" s="41">
        <f t="shared" si="23"/>
        <v>79650</v>
      </c>
      <c r="AC67" s="41">
        <f t="shared" si="24"/>
        <v>33100</v>
      </c>
      <c r="AD67" s="42">
        <f t="shared" si="15"/>
        <v>140762</v>
      </c>
    </row>
    <row r="68" spans="1:30" s="43" customFormat="1" ht="31.5" x14ac:dyDescent="0.25">
      <c r="A68" s="25">
        <v>57</v>
      </c>
      <c r="B68" s="26" t="s">
        <v>160</v>
      </c>
      <c r="C68" s="26" t="s">
        <v>119</v>
      </c>
      <c r="D68" s="27" t="s">
        <v>41</v>
      </c>
      <c r="E68" s="28">
        <f t="shared" si="7"/>
        <v>60</v>
      </c>
      <c r="F68" s="28">
        <v>630</v>
      </c>
      <c r="G68" s="28">
        <f t="shared" si="18"/>
        <v>37800</v>
      </c>
      <c r="H68" s="29">
        <v>20</v>
      </c>
      <c r="I68" s="29">
        <f t="shared" si="8"/>
        <v>12600</v>
      </c>
      <c r="J68" s="29">
        <v>20</v>
      </c>
      <c r="K68" s="29">
        <f t="shared" si="9"/>
        <v>12600</v>
      </c>
      <c r="L68" s="29">
        <v>20</v>
      </c>
      <c r="M68" s="30">
        <f t="shared" si="10"/>
        <v>12600</v>
      </c>
      <c r="N68" s="31">
        <f t="shared" si="11"/>
        <v>0</v>
      </c>
      <c r="O68" s="32">
        <v>750</v>
      </c>
      <c r="P68" s="28">
        <f t="shared" si="14"/>
        <v>0</v>
      </c>
      <c r="Q68" s="33">
        <v>0</v>
      </c>
      <c r="R68" s="34">
        <f t="shared" si="12"/>
        <v>0</v>
      </c>
      <c r="S68" s="35">
        <v>0</v>
      </c>
      <c r="T68" s="34">
        <f t="shared" si="17"/>
        <v>0</v>
      </c>
      <c r="U68" s="36">
        <v>0</v>
      </c>
      <c r="V68" s="37">
        <f t="shared" si="16"/>
        <v>0</v>
      </c>
      <c r="W68" s="38">
        <f t="shared" si="19"/>
        <v>20</v>
      </c>
      <c r="X68" s="39">
        <f t="shared" si="20"/>
        <v>20</v>
      </c>
      <c r="Y68" s="39">
        <f t="shared" si="21"/>
        <v>20</v>
      </c>
      <c r="Z68" s="40">
        <f t="shared" si="13"/>
        <v>60</v>
      </c>
      <c r="AA68" s="41">
        <f t="shared" si="22"/>
        <v>12600</v>
      </c>
      <c r="AB68" s="41">
        <f t="shared" si="23"/>
        <v>12600</v>
      </c>
      <c r="AC68" s="41">
        <f t="shared" si="24"/>
        <v>12600</v>
      </c>
      <c r="AD68" s="42">
        <f t="shared" si="15"/>
        <v>37800</v>
      </c>
    </row>
    <row r="69" spans="1:30" s="43" customFormat="1" ht="31.5" x14ac:dyDescent="0.25">
      <c r="A69" s="25">
        <v>58</v>
      </c>
      <c r="B69" s="26" t="s">
        <v>161</v>
      </c>
      <c r="C69" s="26" t="s">
        <v>119</v>
      </c>
      <c r="D69" s="27" t="s">
        <v>41</v>
      </c>
      <c r="E69" s="28">
        <f t="shared" si="7"/>
        <v>250</v>
      </c>
      <c r="F69" s="28">
        <v>413</v>
      </c>
      <c r="G69" s="28">
        <f t="shared" si="18"/>
        <v>103250</v>
      </c>
      <c r="H69" s="29">
        <v>109</v>
      </c>
      <c r="I69" s="29">
        <f t="shared" si="8"/>
        <v>45017</v>
      </c>
      <c r="J69" s="29">
        <v>91</v>
      </c>
      <c r="K69" s="29">
        <f t="shared" si="9"/>
        <v>37583</v>
      </c>
      <c r="L69" s="29">
        <v>50</v>
      </c>
      <c r="M69" s="30">
        <f t="shared" si="10"/>
        <v>20650</v>
      </c>
      <c r="N69" s="31">
        <f t="shared" si="11"/>
        <v>110.8</v>
      </c>
      <c r="O69" s="32">
        <v>490</v>
      </c>
      <c r="P69" s="28">
        <f t="shared" si="14"/>
        <v>54292</v>
      </c>
      <c r="Q69" s="33">
        <v>19.8</v>
      </c>
      <c r="R69" s="34">
        <f t="shared" si="12"/>
        <v>9702</v>
      </c>
      <c r="S69" s="35">
        <v>91</v>
      </c>
      <c r="T69" s="34">
        <f t="shared" si="17"/>
        <v>44590</v>
      </c>
      <c r="U69" s="36">
        <v>0</v>
      </c>
      <c r="V69" s="37">
        <f t="shared" si="16"/>
        <v>0</v>
      </c>
      <c r="W69" s="38">
        <f t="shared" si="19"/>
        <v>89.2</v>
      </c>
      <c r="X69" s="39">
        <f t="shared" si="20"/>
        <v>0</v>
      </c>
      <c r="Y69" s="39">
        <f t="shared" si="21"/>
        <v>50</v>
      </c>
      <c r="Z69" s="40">
        <f t="shared" si="13"/>
        <v>139.19999999999999</v>
      </c>
      <c r="AA69" s="41">
        <f t="shared" si="22"/>
        <v>35315</v>
      </c>
      <c r="AB69" s="41">
        <f t="shared" si="23"/>
        <v>-7007</v>
      </c>
      <c r="AC69" s="41">
        <f t="shared" si="24"/>
        <v>20650</v>
      </c>
      <c r="AD69" s="42">
        <f t="shared" si="15"/>
        <v>48958</v>
      </c>
    </row>
    <row r="70" spans="1:30" s="43" customFormat="1" ht="31.5" x14ac:dyDescent="0.25">
      <c r="A70" s="25">
        <v>59</v>
      </c>
      <c r="B70" s="26" t="s">
        <v>162</v>
      </c>
      <c r="C70" s="26" t="s">
        <v>119</v>
      </c>
      <c r="D70" s="27" t="s">
        <v>41</v>
      </c>
      <c r="E70" s="28">
        <f t="shared" si="7"/>
        <v>150</v>
      </c>
      <c r="F70" s="28">
        <v>463</v>
      </c>
      <c r="G70" s="28">
        <f t="shared" si="18"/>
        <v>69450</v>
      </c>
      <c r="H70" s="29">
        <v>70</v>
      </c>
      <c r="I70" s="29">
        <f t="shared" si="8"/>
        <v>32410</v>
      </c>
      <c r="J70" s="29">
        <v>50</v>
      </c>
      <c r="K70" s="29">
        <f t="shared" si="9"/>
        <v>23150</v>
      </c>
      <c r="L70" s="29">
        <v>30</v>
      </c>
      <c r="M70" s="30">
        <f t="shared" si="10"/>
        <v>13890</v>
      </c>
      <c r="N70" s="31">
        <f t="shared" si="11"/>
        <v>91.6</v>
      </c>
      <c r="O70" s="32">
        <v>550</v>
      </c>
      <c r="P70" s="28">
        <f t="shared" si="14"/>
        <v>50380</v>
      </c>
      <c r="Q70" s="33">
        <v>31.6</v>
      </c>
      <c r="R70" s="34">
        <f t="shared" si="12"/>
        <v>17380</v>
      </c>
      <c r="S70" s="35">
        <v>50</v>
      </c>
      <c r="T70" s="34">
        <f t="shared" si="17"/>
        <v>27500</v>
      </c>
      <c r="U70" s="36">
        <v>10</v>
      </c>
      <c r="V70" s="37">
        <f t="shared" si="16"/>
        <v>5500</v>
      </c>
      <c r="W70" s="38">
        <f t="shared" si="19"/>
        <v>38.4</v>
      </c>
      <c r="X70" s="39">
        <f t="shared" si="20"/>
        <v>0</v>
      </c>
      <c r="Y70" s="39">
        <f t="shared" si="21"/>
        <v>20</v>
      </c>
      <c r="Z70" s="40">
        <f t="shared" si="13"/>
        <v>58.4</v>
      </c>
      <c r="AA70" s="41">
        <f t="shared" si="22"/>
        <v>15030</v>
      </c>
      <c r="AB70" s="41">
        <f t="shared" si="23"/>
        <v>-4350</v>
      </c>
      <c r="AC70" s="41">
        <f t="shared" si="24"/>
        <v>8390</v>
      </c>
      <c r="AD70" s="42">
        <f t="shared" si="15"/>
        <v>19070</v>
      </c>
    </row>
    <row r="71" spans="1:30" s="43" customFormat="1" ht="31.5" x14ac:dyDescent="0.25">
      <c r="A71" s="25">
        <v>60</v>
      </c>
      <c r="B71" s="26" t="s">
        <v>163</v>
      </c>
      <c r="C71" s="26" t="s">
        <v>119</v>
      </c>
      <c r="D71" s="27" t="s">
        <v>41</v>
      </c>
      <c r="E71" s="28">
        <f t="shared" si="7"/>
        <v>200</v>
      </c>
      <c r="F71" s="28">
        <v>375</v>
      </c>
      <c r="G71" s="28">
        <f t="shared" si="18"/>
        <v>75000</v>
      </c>
      <c r="H71" s="29">
        <v>113</v>
      </c>
      <c r="I71" s="29">
        <f t="shared" si="8"/>
        <v>42375</v>
      </c>
      <c r="J71" s="29">
        <v>70</v>
      </c>
      <c r="K71" s="29">
        <f t="shared" si="9"/>
        <v>26250</v>
      </c>
      <c r="L71" s="29">
        <v>17</v>
      </c>
      <c r="M71" s="30">
        <f t="shared" si="10"/>
        <v>6375</v>
      </c>
      <c r="N71" s="31">
        <f t="shared" si="11"/>
        <v>0</v>
      </c>
      <c r="O71" s="32">
        <v>450</v>
      </c>
      <c r="P71" s="28">
        <f t="shared" si="14"/>
        <v>0</v>
      </c>
      <c r="Q71" s="33">
        <v>0</v>
      </c>
      <c r="R71" s="34">
        <f t="shared" si="12"/>
        <v>0</v>
      </c>
      <c r="S71" s="35">
        <v>0</v>
      </c>
      <c r="T71" s="34">
        <f t="shared" si="17"/>
        <v>0</v>
      </c>
      <c r="U71" s="36">
        <v>0</v>
      </c>
      <c r="V71" s="37">
        <f t="shared" si="16"/>
        <v>0</v>
      </c>
      <c r="W71" s="38">
        <f t="shared" si="19"/>
        <v>113</v>
      </c>
      <c r="X71" s="39">
        <f t="shared" si="20"/>
        <v>70</v>
      </c>
      <c r="Y71" s="39">
        <f t="shared" si="21"/>
        <v>17</v>
      </c>
      <c r="Z71" s="40">
        <f t="shared" si="13"/>
        <v>200</v>
      </c>
      <c r="AA71" s="41">
        <f t="shared" si="22"/>
        <v>42375</v>
      </c>
      <c r="AB71" s="41">
        <f t="shared" si="23"/>
        <v>26250</v>
      </c>
      <c r="AC71" s="41">
        <f t="shared" si="24"/>
        <v>6375</v>
      </c>
      <c r="AD71" s="42">
        <f t="shared" si="15"/>
        <v>75000</v>
      </c>
    </row>
    <row r="72" spans="1:30" s="43" customFormat="1" ht="31.5" x14ac:dyDescent="0.25">
      <c r="A72" s="25">
        <v>61</v>
      </c>
      <c r="B72" s="45" t="s">
        <v>164</v>
      </c>
      <c r="C72" s="26" t="s">
        <v>119</v>
      </c>
      <c r="D72" s="27" t="s">
        <v>41</v>
      </c>
      <c r="E72" s="28">
        <f t="shared" si="7"/>
        <v>10</v>
      </c>
      <c r="F72" s="28">
        <v>1575</v>
      </c>
      <c r="G72" s="28">
        <f t="shared" si="18"/>
        <v>15750</v>
      </c>
      <c r="H72" s="29">
        <v>5</v>
      </c>
      <c r="I72" s="29">
        <f t="shared" si="8"/>
        <v>7875</v>
      </c>
      <c r="J72" s="29">
        <v>3</v>
      </c>
      <c r="K72" s="29">
        <f t="shared" si="9"/>
        <v>4725</v>
      </c>
      <c r="L72" s="29">
        <v>2</v>
      </c>
      <c r="M72" s="30">
        <f t="shared" si="10"/>
        <v>3150</v>
      </c>
      <c r="N72" s="31">
        <f t="shared" si="11"/>
        <v>0</v>
      </c>
      <c r="O72" s="32">
        <v>1850</v>
      </c>
      <c r="P72" s="28">
        <f t="shared" si="14"/>
        <v>0</v>
      </c>
      <c r="Q72" s="33">
        <v>0</v>
      </c>
      <c r="R72" s="34">
        <f t="shared" si="12"/>
        <v>0</v>
      </c>
      <c r="S72" s="35">
        <v>0</v>
      </c>
      <c r="T72" s="34">
        <f t="shared" si="17"/>
        <v>0</v>
      </c>
      <c r="U72" s="36">
        <v>0</v>
      </c>
      <c r="V72" s="37">
        <f t="shared" si="16"/>
        <v>0</v>
      </c>
      <c r="W72" s="38">
        <f t="shared" si="19"/>
        <v>5</v>
      </c>
      <c r="X72" s="39">
        <f t="shared" si="20"/>
        <v>3</v>
      </c>
      <c r="Y72" s="39">
        <f t="shared" si="21"/>
        <v>2</v>
      </c>
      <c r="Z72" s="40">
        <f t="shared" si="13"/>
        <v>10</v>
      </c>
      <c r="AA72" s="41">
        <f t="shared" si="22"/>
        <v>7875</v>
      </c>
      <c r="AB72" s="41">
        <f t="shared" si="23"/>
        <v>4725</v>
      </c>
      <c r="AC72" s="41">
        <f t="shared" si="24"/>
        <v>3150</v>
      </c>
      <c r="AD72" s="42">
        <f t="shared" si="15"/>
        <v>15750</v>
      </c>
    </row>
    <row r="73" spans="1:30" s="43" customFormat="1" ht="31.5" x14ac:dyDescent="0.25">
      <c r="A73" s="25">
        <v>62</v>
      </c>
      <c r="B73" s="26" t="s">
        <v>165</v>
      </c>
      <c r="C73" s="26" t="s">
        <v>119</v>
      </c>
      <c r="D73" s="27" t="s">
        <v>41</v>
      </c>
      <c r="E73" s="28">
        <f t="shared" si="7"/>
        <v>6600</v>
      </c>
      <c r="F73" s="28">
        <v>223</v>
      </c>
      <c r="G73" s="28">
        <f t="shared" si="18"/>
        <v>1471800</v>
      </c>
      <c r="H73" s="29">
        <v>2876</v>
      </c>
      <c r="I73" s="29">
        <f t="shared" si="8"/>
        <v>641348</v>
      </c>
      <c r="J73" s="29">
        <v>2024</v>
      </c>
      <c r="K73" s="29">
        <f t="shared" si="9"/>
        <v>451352</v>
      </c>
      <c r="L73" s="29">
        <v>1700</v>
      </c>
      <c r="M73" s="30">
        <f t="shared" si="10"/>
        <v>379100</v>
      </c>
      <c r="N73" s="31">
        <f t="shared" si="11"/>
        <v>3575</v>
      </c>
      <c r="O73" s="32">
        <v>260</v>
      </c>
      <c r="P73" s="28">
        <f t="shared" si="14"/>
        <v>929500</v>
      </c>
      <c r="Q73" s="33">
        <v>1501</v>
      </c>
      <c r="R73" s="34">
        <f t="shared" si="12"/>
        <v>390260</v>
      </c>
      <c r="S73" s="35">
        <v>1199</v>
      </c>
      <c r="T73" s="34">
        <f t="shared" si="17"/>
        <v>311740</v>
      </c>
      <c r="U73" s="36">
        <v>875</v>
      </c>
      <c r="V73" s="37">
        <f t="shared" si="16"/>
        <v>227500</v>
      </c>
      <c r="W73" s="38">
        <f t="shared" si="19"/>
        <v>1375</v>
      </c>
      <c r="X73" s="39">
        <f t="shared" si="20"/>
        <v>825</v>
      </c>
      <c r="Y73" s="39">
        <f t="shared" si="21"/>
        <v>825</v>
      </c>
      <c r="Z73" s="40">
        <f t="shared" si="13"/>
        <v>3025</v>
      </c>
      <c r="AA73" s="41">
        <f t="shared" si="22"/>
        <v>251088</v>
      </c>
      <c r="AB73" s="41">
        <f t="shared" si="23"/>
        <v>139612</v>
      </c>
      <c r="AC73" s="41">
        <f t="shared" si="24"/>
        <v>151600</v>
      </c>
      <c r="AD73" s="42">
        <f t="shared" si="15"/>
        <v>542300</v>
      </c>
    </row>
    <row r="74" spans="1:30" s="43" customFormat="1" x14ac:dyDescent="0.25">
      <c r="A74" s="25">
        <v>63</v>
      </c>
      <c r="B74" s="26" t="s">
        <v>166</v>
      </c>
      <c r="C74" s="26" t="s">
        <v>103</v>
      </c>
      <c r="D74" s="27" t="s">
        <v>41</v>
      </c>
      <c r="E74" s="28">
        <f t="shared" si="7"/>
        <v>259</v>
      </c>
      <c r="F74" s="28">
        <v>769</v>
      </c>
      <c r="G74" s="28">
        <f t="shared" si="18"/>
        <v>199171</v>
      </c>
      <c r="H74" s="29">
        <v>94</v>
      </c>
      <c r="I74" s="29">
        <f t="shared" si="8"/>
        <v>72286</v>
      </c>
      <c r="J74" s="29">
        <v>75</v>
      </c>
      <c r="K74" s="29">
        <f t="shared" si="9"/>
        <v>57675</v>
      </c>
      <c r="L74" s="29">
        <v>90</v>
      </c>
      <c r="M74" s="30">
        <f t="shared" si="10"/>
        <v>69210</v>
      </c>
      <c r="N74" s="31">
        <f t="shared" si="11"/>
        <v>198.8</v>
      </c>
      <c r="O74" s="32">
        <v>920</v>
      </c>
      <c r="P74" s="28">
        <f t="shared" si="14"/>
        <v>182896</v>
      </c>
      <c r="Q74" s="33">
        <v>66</v>
      </c>
      <c r="R74" s="34">
        <f t="shared" si="12"/>
        <v>60720</v>
      </c>
      <c r="S74" s="35">
        <v>42.8</v>
      </c>
      <c r="T74" s="34">
        <f t="shared" si="17"/>
        <v>39376</v>
      </c>
      <c r="U74" s="36">
        <v>90</v>
      </c>
      <c r="V74" s="37">
        <f t="shared" si="16"/>
        <v>82800</v>
      </c>
      <c r="W74" s="38">
        <f t="shared" si="19"/>
        <v>28</v>
      </c>
      <c r="X74" s="39">
        <f t="shared" si="20"/>
        <v>32.200000000000003</v>
      </c>
      <c r="Y74" s="39">
        <f t="shared" si="21"/>
        <v>0</v>
      </c>
      <c r="Z74" s="40">
        <f t="shared" si="13"/>
        <v>60.2</v>
      </c>
      <c r="AA74" s="41">
        <f t="shared" si="22"/>
        <v>11566</v>
      </c>
      <c r="AB74" s="41">
        <f t="shared" si="23"/>
        <v>18299</v>
      </c>
      <c r="AC74" s="41">
        <f t="shared" si="24"/>
        <v>-13590</v>
      </c>
      <c r="AD74" s="42">
        <f t="shared" si="15"/>
        <v>16275</v>
      </c>
    </row>
    <row r="75" spans="1:30" s="43" customFormat="1" x14ac:dyDescent="0.25">
      <c r="A75" s="25">
        <v>64</v>
      </c>
      <c r="B75" s="26" t="s">
        <v>167</v>
      </c>
      <c r="C75" s="26" t="s">
        <v>103</v>
      </c>
      <c r="D75" s="27" t="s">
        <v>41</v>
      </c>
      <c r="E75" s="28">
        <f t="shared" si="7"/>
        <v>254</v>
      </c>
      <c r="F75" s="28">
        <v>770</v>
      </c>
      <c r="G75" s="28">
        <f t="shared" si="18"/>
        <v>195580</v>
      </c>
      <c r="H75" s="29">
        <v>94</v>
      </c>
      <c r="I75" s="29">
        <f t="shared" si="8"/>
        <v>72380</v>
      </c>
      <c r="J75" s="29">
        <v>75</v>
      </c>
      <c r="K75" s="29">
        <f t="shared" si="9"/>
        <v>57750</v>
      </c>
      <c r="L75" s="29">
        <v>85</v>
      </c>
      <c r="M75" s="30">
        <f t="shared" si="10"/>
        <v>65450</v>
      </c>
      <c r="N75" s="31">
        <f t="shared" si="11"/>
        <v>146.5</v>
      </c>
      <c r="O75" s="32">
        <v>920</v>
      </c>
      <c r="P75" s="28">
        <f t="shared" si="14"/>
        <v>134780</v>
      </c>
      <c r="Q75" s="33">
        <v>85.6</v>
      </c>
      <c r="R75" s="34">
        <f t="shared" si="12"/>
        <v>78752</v>
      </c>
      <c r="S75" s="35">
        <v>47</v>
      </c>
      <c r="T75" s="34">
        <f t="shared" si="17"/>
        <v>43240</v>
      </c>
      <c r="U75" s="36">
        <v>13.9</v>
      </c>
      <c r="V75" s="37">
        <f t="shared" si="16"/>
        <v>12788</v>
      </c>
      <c r="W75" s="38">
        <f t="shared" si="19"/>
        <v>8.4000000000000057</v>
      </c>
      <c r="X75" s="39">
        <f t="shared" si="20"/>
        <v>28</v>
      </c>
      <c r="Y75" s="39">
        <f t="shared" si="21"/>
        <v>71.099999999999994</v>
      </c>
      <c r="Z75" s="40">
        <f t="shared" si="13"/>
        <v>107.5</v>
      </c>
      <c r="AA75" s="41">
        <f t="shared" si="22"/>
        <v>-6372</v>
      </c>
      <c r="AB75" s="41">
        <f t="shared" si="23"/>
        <v>14510</v>
      </c>
      <c r="AC75" s="41">
        <f t="shared" si="24"/>
        <v>52662</v>
      </c>
      <c r="AD75" s="42">
        <f t="shared" si="15"/>
        <v>60800</v>
      </c>
    </row>
    <row r="76" spans="1:30" s="43" customFormat="1" x14ac:dyDescent="0.25">
      <c r="A76" s="25">
        <v>65</v>
      </c>
      <c r="B76" s="26" t="s">
        <v>168</v>
      </c>
      <c r="C76" s="26" t="s">
        <v>103</v>
      </c>
      <c r="D76" s="27" t="s">
        <v>41</v>
      </c>
      <c r="E76" s="28">
        <f t="shared" si="7"/>
        <v>200</v>
      </c>
      <c r="F76" s="28">
        <v>799</v>
      </c>
      <c r="G76" s="28">
        <f t="shared" ref="G76:G107" si="25">E76*F76</f>
        <v>159800</v>
      </c>
      <c r="H76" s="29">
        <v>56</v>
      </c>
      <c r="I76" s="29">
        <f t="shared" si="8"/>
        <v>44744</v>
      </c>
      <c r="J76" s="29">
        <v>94</v>
      </c>
      <c r="K76" s="29">
        <f t="shared" si="9"/>
        <v>75106</v>
      </c>
      <c r="L76" s="29">
        <v>50</v>
      </c>
      <c r="M76" s="30">
        <f t="shared" si="10"/>
        <v>39950</v>
      </c>
      <c r="N76" s="31">
        <f t="shared" si="11"/>
        <v>162.5</v>
      </c>
      <c r="O76" s="32">
        <v>950</v>
      </c>
      <c r="P76" s="28">
        <f t="shared" si="14"/>
        <v>154375</v>
      </c>
      <c r="Q76" s="33">
        <v>56</v>
      </c>
      <c r="R76" s="34">
        <f t="shared" si="12"/>
        <v>53200</v>
      </c>
      <c r="S76" s="35">
        <v>84</v>
      </c>
      <c r="T76" s="34">
        <f t="shared" si="17"/>
        <v>79800</v>
      </c>
      <c r="U76" s="36">
        <v>22.5</v>
      </c>
      <c r="V76" s="37">
        <f t="shared" si="16"/>
        <v>21375</v>
      </c>
      <c r="W76" s="38">
        <f t="shared" ref="W76:W107" si="26">H76-Q76</f>
        <v>0</v>
      </c>
      <c r="X76" s="39">
        <f t="shared" ref="X76:X107" si="27">J76-S76</f>
        <v>10</v>
      </c>
      <c r="Y76" s="39">
        <f t="shared" ref="Y76:Y107" si="28">L76-U76</f>
        <v>27.5</v>
      </c>
      <c r="Z76" s="40">
        <f t="shared" si="13"/>
        <v>37.5</v>
      </c>
      <c r="AA76" s="41">
        <f t="shared" ref="AA76:AA107" si="29">I76-R76</f>
        <v>-8456</v>
      </c>
      <c r="AB76" s="41">
        <f t="shared" ref="AB76:AB107" si="30">K76-T76</f>
        <v>-4694</v>
      </c>
      <c r="AC76" s="41">
        <f t="shared" ref="AC76:AC107" si="31">M76-V76</f>
        <v>18575</v>
      </c>
      <c r="AD76" s="42">
        <f t="shared" si="15"/>
        <v>5425</v>
      </c>
    </row>
    <row r="77" spans="1:30" s="43" customFormat="1" x14ac:dyDescent="0.25">
      <c r="A77" s="25">
        <v>66</v>
      </c>
      <c r="B77" s="26" t="s">
        <v>169</v>
      </c>
      <c r="C77" s="26" t="s">
        <v>103</v>
      </c>
      <c r="D77" s="27" t="s">
        <v>41</v>
      </c>
      <c r="E77" s="28">
        <f t="shared" ref="E77:E142" si="32">H77+J77+L77</f>
        <v>200</v>
      </c>
      <c r="F77" s="28">
        <v>665</v>
      </c>
      <c r="G77" s="28">
        <f t="shared" si="25"/>
        <v>133000</v>
      </c>
      <c r="H77" s="29">
        <v>56</v>
      </c>
      <c r="I77" s="29">
        <f t="shared" ref="I77:I142" si="33">F77*H77</f>
        <v>37240</v>
      </c>
      <c r="J77" s="29">
        <v>94</v>
      </c>
      <c r="K77" s="29">
        <f t="shared" ref="K77:K142" si="34">F77*J77</f>
        <v>62510</v>
      </c>
      <c r="L77" s="29">
        <v>50</v>
      </c>
      <c r="M77" s="30">
        <f t="shared" ref="M77:M142" si="35">F77*L77</f>
        <v>33250</v>
      </c>
      <c r="N77" s="31">
        <f t="shared" ref="N77:N140" si="36">Q77+S77+U77</f>
        <v>80</v>
      </c>
      <c r="O77" s="32">
        <v>800</v>
      </c>
      <c r="P77" s="28">
        <f t="shared" si="14"/>
        <v>64000</v>
      </c>
      <c r="Q77" s="33">
        <v>30</v>
      </c>
      <c r="R77" s="34">
        <f t="shared" ref="R77:R140" si="37">O77*Q77</f>
        <v>24000</v>
      </c>
      <c r="S77" s="35">
        <v>30</v>
      </c>
      <c r="T77" s="34">
        <f t="shared" si="17"/>
        <v>24000</v>
      </c>
      <c r="U77" s="36">
        <v>20</v>
      </c>
      <c r="V77" s="37">
        <f t="shared" si="16"/>
        <v>16000</v>
      </c>
      <c r="W77" s="38">
        <f t="shared" si="26"/>
        <v>26</v>
      </c>
      <c r="X77" s="39">
        <f t="shared" si="27"/>
        <v>64</v>
      </c>
      <c r="Y77" s="39">
        <f t="shared" si="28"/>
        <v>30</v>
      </c>
      <c r="Z77" s="40">
        <f t="shared" ref="Z77:Z140" si="38">W77+X77+Y77</f>
        <v>120</v>
      </c>
      <c r="AA77" s="41">
        <f t="shared" si="29"/>
        <v>13240</v>
      </c>
      <c r="AB77" s="41">
        <f t="shared" si="30"/>
        <v>38510</v>
      </c>
      <c r="AC77" s="41">
        <f t="shared" si="31"/>
        <v>17250</v>
      </c>
      <c r="AD77" s="42">
        <f t="shared" si="15"/>
        <v>69000</v>
      </c>
    </row>
    <row r="78" spans="1:30" s="43" customFormat="1" x14ac:dyDescent="0.25">
      <c r="A78" s="25">
        <v>67</v>
      </c>
      <c r="B78" s="26" t="s">
        <v>170</v>
      </c>
      <c r="C78" s="26" t="s">
        <v>103</v>
      </c>
      <c r="D78" s="27" t="s">
        <v>41</v>
      </c>
      <c r="E78" s="28">
        <f t="shared" si="32"/>
        <v>25</v>
      </c>
      <c r="F78" s="28">
        <v>1633</v>
      </c>
      <c r="G78" s="28">
        <f t="shared" si="25"/>
        <v>40825</v>
      </c>
      <c r="H78" s="29">
        <v>12</v>
      </c>
      <c r="I78" s="29">
        <f t="shared" si="33"/>
        <v>19596</v>
      </c>
      <c r="J78" s="29">
        <v>8</v>
      </c>
      <c r="K78" s="29">
        <f t="shared" si="34"/>
        <v>13064</v>
      </c>
      <c r="L78" s="29">
        <v>5</v>
      </c>
      <c r="M78" s="30">
        <f t="shared" si="35"/>
        <v>8165</v>
      </c>
      <c r="N78" s="31">
        <f t="shared" si="36"/>
        <v>7</v>
      </c>
      <c r="O78" s="32">
        <v>1950</v>
      </c>
      <c r="P78" s="28">
        <f t="shared" ref="P78:P141" si="39">N78*O78</f>
        <v>13650</v>
      </c>
      <c r="Q78" s="33">
        <v>2</v>
      </c>
      <c r="R78" s="34">
        <f t="shared" si="37"/>
        <v>3900</v>
      </c>
      <c r="S78" s="35">
        <v>3</v>
      </c>
      <c r="T78" s="34">
        <f t="shared" si="17"/>
        <v>5850</v>
      </c>
      <c r="U78" s="36">
        <v>2</v>
      </c>
      <c r="V78" s="37">
        <f t="shared" si="16"/>
        <v>3900</v>
      </c>
      <c r="W78" s="38">
        <f t="shared" si="26"/>
        <v>10</v>
      </c>
      <c r="X78" s="39">
        <f t="shared" si="27"/>
        <v>5</v>
      </c>
      <c r="Y78" s="39">
        <f t="shared" si="28"/>
        <v>3</v>
      </c>
      <c r="Z78" s="40">
        <f t="shared" si="38"/>
        <v>18</v>
      </c>
      <c r="AA78" s="41">
        <f t="shared" si="29"/>
        <v>15696</v>
      </c>
      <c r="AB78" s="41">
        <f t="shared" si="30"/>
        <v>7214</v>
      </c>
      <c r="AC78" s="41">
        <f t="shared" si="31"/>
        <v>4265</v>
      </c>
      <c r="AD78" s="42">
        <f t="shared" si="15"/>
        <v>27175</v>
      </c>
    </row>
    <row r="79" spans="1:30" s="43" customFormat="1" ht="31.5" x14ac:dyDescent="0.25">
      <c r="A79" s="25">
        <v>68</v>
      </c>
      <c r="B79" s="26" t="s">
        <v>171</v>
      </c>
      <c r="C79" s="26" t="s">
        <v>119</v>
      </c>
      <c r="D79" s="27" t="s">
        <v>41</v>
      </c>
      <c r="E79" s="28">
        <f t="shared" si="32"/>
        <v>7500</v>
      </c>
      <c r="F79" s="28">
        <v>315</v>
      </c>
      <c r="G79" s="28">
        <f t="shared" si="25"/>
        <v>2362500</v>
      </c>
      <c r="H79" s="29">
        <v>3244</v>
      </c>
      <c r="I79" s="29">
        <f t="shared" si="33"/>
        <v>1021860</v>
      </c>
      <c r="J79" s="29">
        <v>3256</v>
      </c>
      <c r="K79" s="29">
        <f t="shared" si="34"/>
        <v>1025640</v>
      </c>
      <c r="L79" s="29">
        <v>1000</v>
      </c>
      <c r="M79" s="30">
        <f t="shared" si="35"/>
        <v>315000</v>
      </c>
      <c r="N79" s="31">
        <f t="shared" si="36"/>
        <v>4525</v>
      </c>
      <c r="O79" s="32">
        <v>320</v>
      </c>
      <c r="P79" s="28">
        <f t="shared" si="39"/>
        <v>1448000</v>
      </c>
      <c r="Q79" s="33">
        <v>2200</v>
      </c>
      <c r="R79" s="34">
        <f t="shared" si="37"/>
        <v>704000</v>
      </c>
      <c r="S79" s="35">
        <v>2200</v>
      </c>
      <c r="T79" s="34">
        <f t="shared" si="17"/>
        <v>704000</v>
      </c>
      <c r="U79" s="36">
        <v>125</v>
      </c>
      <c r="V79" s="37">
        <f t="shared" si="16"/>
        <v>40000</v>
      </c>
      <c r="W79" s="38">
        <f t="shared" si="26"/>
        <v>1044</v>
      </c>
      <c r="X79" s="39">
        <f t="shared" si="27"/>
        <v>1056</v>
      </c>
      <c r="Y79" s="39">
        <f t="shared" si="28"/>
        <v>875</v>
      </c>
      <c r="Z79" s="40">
        <f t="shared" si="38"/>
        <v>2975</v>
      </c>
      <c r="AA79" s="41">
        <f t="shared" si="29"/>
        <v>317860</v>
      </c>
      <c r="AB79" s="41">
        <f t="shared" si="30"/>
        <v>321640</v>
      </c>
      <c r="AC79" s="41">
        <f t="shared" si="31"/>
        <v>275000</v>
      </c>
      <c r="AD79" s="42">
        <f t="shared" ref="AD79:AD142" si="40">AA79+AB79+AC79</f>
        <v>914500</v>
      </c>
    </row>
    <row r="80" spans="1:30" s="43" customFormat="1" x14ac:dyDescent="0.25">
      <c r="A80" s="25">
        <v>69</v>
      </c>
      <c r="B80" s="26" t="s">
        <v>172</v>
      </c>
      <c r="C80" s="26" t="s">
        <v>103</v>
      </c>
      <c r="D80" s="27" t="s">
        <v>41</v>
      </c>
      <c r="E80" s="28">
        <f t="shared" si="32"/>
        <v>30</v>
      </c>
      <c r="F80" s="28">
        <v>1933</v>
      </c>
      <c r="G80" s="28">
        <f t="shared" si="25"/>
        <v>57990</v>
      </c>
      <c r="H80" s="29">
        <v>11</v>
      </c>
      <c r="I80" s="29">
        <f t="shared" si="33"/>
        <v>21263</v>
      </c>
      <c r="J80" s="29">
        <v>14</v>
      </c>
      <c r="K80" s="29">
        <f t="shared" si="34"/>
        <v>27062</v>
      </c>
      <c r="L80" s="29">
        <v>5</v>
      </c>
      <c r="M80" s="30">
        <f t="shared" si="35"/>
        <v>9665</v>
      </c>
      <c r="N80" s="31">
        <f t="shared" si="36"/>
        <v>14</v>
      </c>
      <c r="O80" s="32">
        <v>2300</v>
      </c>
      <c r="P80" s="28">
        <f t="shared" si="39"/>
        <v>32200</v>
      </c>
      <c r="Q80" s="33">
        <v>6</v>
      </c>
      <c r="R80" s="34">
        <f t="shared" si="37"/>
        <v>13800</v>
      </c>
      <c r="S80" s="35">
        <v>4</v>
      </c>
      <c r="T80" s="34">
        <f t="shared" si="17"/>
        <v>9200</v>
      </c>
      <c r="U80" s="36">
        <v>4</v>
      </c>
      <c r="V80" s="37">
        <f t="shared" ref="V80:V143" si="41">O80*U80</f>
        <v>9200</v>
      </c>
      <c r="W80" s="38">
        <f t="shared" si="26"/>
        <v>5</v>
      </c>
      <c r="X80" s="39">
        <f t="shared" si="27"/>
        <v>10</v>
      </c>
      <c r="Y80" s="39">
        <f t="shared" si="28"/>
        <v>1</v>
      </c>
      <c r="Z80" s="40">
        <f t="shared" si="38"/>
        <v>16</v>
      </c>
      <c r="AA80" s="41">
        <f t="shared" si="29"/>
        <v>7463</v>
      </c>
      <c r="AB80" s="41">
        <f t="shared" si="30"/>
        <v>17862</v>
      </c>
      <c r="AC80" s="41">
        <f t="shared" si="31"/>
        <v>465</v>
      </c>
      <c r="AD80" s="42">
        <f t="shared" si="40"/>
        <v>25790</v>
      </c>
    </row>
    <row r="81" spans="1:30" s="43" customFormat="1" x14ac:dyDescent="0.25">
      <c r="A81" s="25">
        <v>70</v>
      </c>
      <c r="B81" s="26" t="s">
        <v>173</v>
      </c>
      <c r="C81" s="26" t="s">
        <v>103</v>
      </c>
      <c r="D81" s="27" t="s">
        <v>41</v>
      </c>
      <c r="E81" s="28">
        <f t="shared" si="32"/>
        <v>80</v>
      </c>
      <c r="F81" s="28">
        <v>1536</v>
      </c>
      <c r="G81" s="28">
        <f t="shared" si="25"/>
        <v>122880</v>
      </c>
      <c r="H81" s="29">
        <v>23</v>
      </c>
      <c r="I81" s="29">
        <f t="shared" si="33"/>
        <v>35328</v>
      </c>
      <c r="J81" s="29">
        <v>45</v>
      </c>
      <c r="K81" s="29">
        <f t="shared" si="34"/>
        <v>69120</v>
      </c>
      <c r="L81" s="29">
        <v>12</v>
      </c>
      <c r="M81" s="30">
        <f t="shared" si="35"/>
        <v>18432</v>
      </c>
      <c r="N81" s="31">
        <f t="shared" si="36"/>
        <v>38</v>
      </c>
      <c r="O81" s="32">
        <v>1800</v>
      </c>
      <c r="P81" s="28">
        <f t="shared" si="39"/>
        <v>68400</v>
      </c>
      <c r="Q81" s="33">
        <v>9</v>
      </c>
      <c r="R81" s="34">
        <f t="shared" si="37"/>
        <v>16200</v>
      </c>
      <c r="S81" s="35">
        <v>25</v>
      </c>
      <c r="T81" s="34">
        <f t="shared" ref="T81:T144" si="42">O81*S81</f>
        <v>45000</v>
      </c>
      <c r="U81" s="36">
        <v>4</v>
      </c>
      <c r="V81" s="37">
        <f t="shared" si="41"/>
        <v>7200</v>
      </c>
      <c r="W81" s="38">
        <f t="shared" si="26"/>
        <v>14</v>
      </c>
      <c r="X81" s="39">
        <f t="shared" si="27"/>
        <v>20</v>
      </c>
      <c r="Y81" s="39">
        <f t="shared" si="28"/>
        <v>8</v>
      </c>
      <c r="Z81" s="40">
        <f t="shared" si="38"/>
        <v>42</v>
      </c>
      <c r="AA81" s="41">
        <f t="shared" si="29"/>
        <v>19128</v>
      </c>
      <c r="AB81" s="41">
        <f t="shared" si="30"/>
        <v>24120</v>
      </c>
      <c r="AC81" s="41">
        <f t="shared" si="31"/>
        <v>11232</v>
      </c>
      <c r="AD81" s="42">
        <f t="shared" si="40"/>
        <v>54480</v>
      </c>
    </row>
    <row r="82" spans="1:30" s="43" customFormat="1" x14ac:dyDescent="0.25">
      <c r="A82" s="25">
        <v>71</v>
      </c>
      <c r="B82" s="26" t="s">
        <v>174</v>
      </c>
      <c r="C82" s="26" t="s">
        <v>103</v>
      </c>
      <c r="D82" s="27" t="s">
        <v>41</v>
      </c>
      <c r="E82" s="28">
        <f t="shared" si="32"/>
        <v>50</v>
      </c>
      <c r="F82" s="28">
        <v>1190</v>
      </c>
      <c r="G82" s="28">
        <f t="shared" si="25"/>
        <v>59500</v>
      </c>
      <c r="H82" s="29">
        <v>23</v>
      </c>
      <c r="I82" s="29">
        <f t="shared" si="33"/>
        <v>27370</v>
      </c>
      <c r="J82" s="29">
        <v>22</v>
      </c>
      <c r="K82" s="29">
        <f t="shared" si="34"/>
        <v>26180</v>
      </c>
      <c r="L82" s="29">
        <v>5</v>
      </c>
      <c r="M82" s="30">
        <f t="shared" si="35"/>
        <v>5950</v>
      </c>
      <c r="N82" s="31">
        <f t="shared" si="36"/>
        <v>25</v>
      </c>
      <c r="O82" s="32">
        <v>1400</v>
      </c>
      <c r="P82" s="28">
        <f t="shared" si="39"/>
        <v>35000</v>
      </c>
      <c r="Q82" s="33">
        <v>10</v>
      </c>
      <c r="R82" s="34">
        <f t="shared" si="37"/>
        <v>14000</v>
      </c>
      <c r="S82" s="35">
        <v>10</v>
      </c>
      <c r="T82" s="34">
        <f t="shared" si="42"/>
        <v>14000</v>
      </c>
      <c r="U82" s="36">
        <v>5</v>
      </c>
      <c r="V82" s="37">
        <f t="shared" si="41"/>
        <v>7000</v>
      </c>
      <c r="W82" s="38">
        <f t="shared" si="26"/>
        <v>13</v>
      </c>
      <c r="X82" s="39">
        <f t="shared" si="27"/>
        <v>12</v>
      </c>
      <c r="Y82" s="39">
        <f t="shared" si="28"/>
        <v>0</v>
      </c>
      <c r="Z82" s="40">
        <f t="shared" si="38"/>
        <v>25</v>
      </c>
      <c r="AA82" s="41">
        <f t="shared" si="29"/>
        <v>13370</v>
      </c>
      <c r="AB82" s="41">
        <f t="shared" si="30"/>
        <v>12180</v>
      </c>
      <c r="AC82" s="41">
        <f t="shared" si="31"/>
        <v>-1050</v>
      </c>
      <c r="AD82" s="42">
        <f t="shared" si="40"/>
        <v>24500</v>
      </c>
    </row>
    <row r="83" spans="1:30" s="43" customFormat="1" x14ac:dyDescent="0.25">
      <c r="A83" s="25">
        <v>72</v>
      </c>
      <c r="B83" s="26" t="s">
        <v>175</v>
      </c>
      <c r="C83" s="26" t="s">
        <v>103</v>
      </c>
      <c r="D83" s="27" t="s">
        <v>41</v>
      </c>
      <c r="E83" s="28">
        <f t="shared" si="32"/>
        <v>60</v>
      </c>
      <c r="F83" s="28">
        <v>4094</v>
      </c>
      <c r="G83" s="28">
        <f t="shared" si="25"/>
        <v>245640</v>
      </c>
      <c r="H83" s="29">
        <v>28</v>
      </c>
      <c r="I83" s="29">
        <f t="shared" si="33"/>
        <v>114632</v>
      </c>
      <c r="J83" s="29">
        <v>22</v>
      </c>
      <c r="K83" s="29">
        <f t="shared" si="34"/>
        <v>90068</v>
      </c>
      <c r="L83" s="29">
        <v>10</v>
      </c>
      <c r="M83" s="30">
        <f t="shared" si="35"/>
        <v>40940</v>
      </c>
      <c r="N83" s="31">
        <f t="shared" si="36"/>
        <v>25</v>
      </c>
      <c r="O83" s="32">
        <v>4900</v>
      </c>
      <c r="P83" s="28">
        <f t="shared" si="39"/>
        <v>122500</v>
      </c>
      <c r="Q83" s="33">
        <v>13</v>
      </c>
      <c r="R83" s="34">
        <f t="shared" si="37"/>
        <v>63700</v>
      </c>
      <c r="S83" s="35">
        <v>12</v>
      </c>
      <c r="T83" s="34">
        <f t="shared" si="42"/>
        <v>58800</v>
      </c>
      <c r="U83" s="36">
        <v>0</v>
      </c>
      <c r="V83" s="37">
        <f t="shared" si="41"/>
        <v>0</v>
      </c>
      <c r="W83" s="38">
        <f t="shared" si="26"/>
        <v>15</v>
      </c>
      <c r="X83" s="39">
        <f t="shared" si="27"/>
        <v>10</v>
      </c>
      <c r="Y83" s="39">
        <f t="shared" si="28"/>
        <v>10</v>
      </c>
      <c r="Z83" s="40">
        <f t="shared" si="38"/>
        <v>35</v>
      </c>
      <c r="AA83" s="41">
        <f t="shared" si="29"/>
        <v>50932</v>
      </c>
      <c r="AB83" s="41">
        <f t="shared" si="30"/>
        <v>31268</v>
      </c>
      <c r="AC83" s="41">
        <f t="shared" si="31"/>
        <v>40940</v>
      </c>
      <c r="AD83" s="42">
        <f t="shared" si="40"/>
        <v>123140</v>
      </c>
    </row>
    <row r="84" spans="1:30" s="43" customFormat="1" x14ac:dyDescent="0.25">
      <c r="A84" s="25">
        <v>73</v>
      </c>
      <c r="B84" s="26" t="s">
        <v>176</v>
      </c>
      <c r="C84" s="26" t="s">
        <v>103</v>
      </c>
      <c r="D84" s="27" t="s">
        <v>41</v>
      </c>
      <c r="E84" s="28">
        <f t="shared" si="32"/>
        <v>60</v>
      </c>
      <c r="F84" s="28">
        <v>5580</v>
      </c>
      <c r="G84" s="28">
        <f t="shared" si="25"/>
        <v>334800</v>
      </c>
      <c r="H84" s="29">
        <v>28</v>
      </c>
      <c r="I84" s="29">
        <f t="shared" si="33"/>
        <v>156240</v>
      </c>
      <c r="J84" s="29">
        <v>22</v>
      </c>
      <c r="K84" s="29">
        <f t="shared" si="34"/>
        <v>122760</v>
      </c>
      <c r="L84" s="29">
        <v>10</v>
      </c>
      <c r="M84" s="30">
        <f t="shared" si="35"/>
        <v>55800</v>
      </c>
      <c r="N84" s="31">
        <f t="shared" si="36"/>
        <v>25</v>
      </c>
      <c r="O84" s="32">
        <v>6650</v>
      </c>
      <c r="P84" s="28">
        <f t="shared" si="39"/>
        <v>166250</v>
      </c>
      <c r="Q84" s="33">
        <v>10</v>
      </c>
      <c r="R84" s="34">
        <f t="shared" si="37"/>
        <v>66500</v>
      </c>
      <c r="S84" s="35">
        <v>10</v>
      </c>
      <c r="T84" s="34">
        <f t="shared" si="42"/>
        <v>66500</v>
      </c>
      <c r="U84" s="36">
        <v>5</v>
      </c>
      <c r="V84" s="37">
        <f t="shared" si="41"/>
        <v>33250</v>
      </c>
      <c r="W84" s="38">
        <f t="shared" si="26"/>
        <v>18</v>
      </c>
      <c r="X84" s="39">
        <f t="shared" si="27"/>
        <v>12</v>
      </c>
      <c r="Y84" s="39">
        <f t="shared" si="28"/>
        <v>5</v>
      </c>
      <c r="Z84" s="40">
        <f t="shared" si="38"/>
        <v>35</v>
      </c>
      <c r="AA84" s="41">
        <f t="shared" si="29"/>
        <v>89740</v>
      </c>
      <c r="AB84" s="41">
        <f t="shared" si="30"/>
        <v>56260</v>
      </c>
      <c r="AC84" s="41">
        <f t="shared" si="31"/>
        <v>22550</v>
      </c>
      <c r="AD84" s="42">
        <f t="shared" si="40"/>
        <v>168550</v>
      </c>
    </row>
    <row r="85" spans="1:30" s="43" customFormat="1" x14ac:dyDescent="0.25">
      <c r="A85" s="25">
        <v>74</v>
      </c>
      <c r="B85" s="26" t="s">
        <v>177</v>
      </c>
      <c r="C85" s="26" t="s">
        <v>103</v>
      </c>
      <c r="D85" s="27" t="s">
        <v>41</v>
      </c>
      <c r="E85" s="28">
        <f t="shared" si="32"/>
        <v>450</v>
      </c>
      <c r="F85" s="28">
        <v>1050</v>
      </c>
      <c r="G85" s="28">
        <f t="shared" si="25"/>
        <v>472500</v>
      </c>
      <c r="H85" s="29">
        <v>140</v>
      </c>
      <c r="I85" s="29">
        <f t="shared" si="33"/>
        <v>147000</v>
      </c>
      <c r="J85" s="29">
        <v>270</v>
      </c>
      <c r="K85" s="29">
        <f t="shared" si="34"/>
        <v>283500</v>
      </c>
      <c r="L85" s="29">
        <v>40</v>
      </c>
      <c r="M85" s="30">
        <f t="shared" si="35"/>
        <v>42000</v>
      </c>
      <c r="N85" s="31">
        <f t="shared" si="36"/>
        <v>350</v>
      </c>
      <c r="O85" s="32">
        <v>1200</v>
      </c>
      <c r="P85" s="28">
        <f t="shared" si="39"/>
        <v>420000</v>
      </c>
      <c r="Q85" s="33">
        <v>80</v>
      </c>
      <c r="R85" s="34">
        <f t="shared" si="37"/>
        <v>96000</v>
      </c>
      <c r="S85" s="35">
        <v>250</v>
      </c>
      <c r="T85" s="34">
        <f t="shared" si="42"/>
        <v>300000</v>
      </c>
      <c r="U85" s="36">
        <v>20</v>
      </c>
      <c r="V85" s="37">
        <f t="shared" si="41"/>
        <v>24000</v>
      </c>
      <c r="W85" s="38">
        <f t="shared" si="26"/>
        <v>60</v>
      </c>
      <c r="X85" s="39">
        <f t="shared" si="27"/>
        <v>20</v>
      </c>
      <c r="Y85" s="39">
        <f t="shared" si="28"/>
        <v>20</v>
      </c>
      <c r="Z85" s="40">
        <f t="shared" si="38"/>
        <v>100</v>
      </c>
      <c r="AA85" s="41">
        <f t="shared" si="29"/>
        <v>51000</v>
      </c>
      <c r="AB85" s="41">
        <f t="shared" si="30"/>
        <v>-16500</v>
      </c>
      <c r="AC85" s="41">
        <f t="shared" si="31"/>
        <v>18000</v>
      </c>
      <c r="AD85" s="42">
        <f t="shared" si="40"/>
        <v>52500</v>
      </c>
    </row>
    <row r="86" spans="1:30" s="43" customFormat="1" x14ac:dyDescent="0.25">
      <c r="A86" s="25">
        <v>75</v>
      </c>
      <c r="B86" s="26" t="s">
        <v>178</v>
      </c>
      <c r="C86" s="26" t="s">
        <v>103</v>
      </c>
      <c r="D86" s="27" t="s">
        <v>41</v>
      </c>
      <c r="E86" s="28">
        <f t="shared" si="32"/>
        <v>85</v>
      </c>
      <c r="F86" s="28">
        <v>1769</v>
      </c>
      <c r="G86" s="28">
        <f t="shared" si="25"/>
        <v>150365</v>
      </c>
      <c r="H86" s="29">
        <v>32</v>
      </c>
      <c r="I86" s="29">
        <f t="shared" si="33"/>
        <v>56608</v>
      </c>
      <c r="J86" s="29">
        <v>38</v>
      </c>
      <c r="K86" s="29">
        <f t="shared" si="34"/>
        <v>67222</v>
      </c>
      <c r="L86" s="29">
        <v>15</v>
      </c>
      <c r="M86" s="30">
        <f t="shared" si="35"/>
        <v>26535</v>
      </c>
      <c r="N86" s="31">
        <f t="shared" si="36"/>
        <v>30</v>
      </c>
      <c r="O86" s="32">
        <v>2100</v>
      </c>
      <c r="P86" s="28">
        <f t="shared" si="39"/>
        <v>63000</v>
      </c>
      <c r="Q86" s="33">
        <v>10</v>
      </c>
      <c r="R86" s="34">
        <f t="shared" si="37"/>
        <v>21000</v>
      </c>
      <c r="S86" s="35">
        <v>10</v>
      </c>
      <c r="T86" s="34">
        <f t="shared" si="42"/>
        <v>21000</v>
      </c>
      <c r="U86" s="36">
        <v>10</v>
      </c>
      <c r="V86" s="37">
        <f t="shared" si="41"/>
        <v>21000</v>
      </c>
      <c r="W86" s="38">
        <f t="shared" si="26"/>
        <v>22</v>
      </c>
      <c r="X86" s="39">
        <f t="shared" si="27"/>
        <v>28</v>
      </c>
      <c r="Y86" s="39">
        <f t="shared" si="28"/>
        <v>5</v>
      </c>
      <c r="Z86" s="40">
        <f t="shared" si="38"/>
        <v>55</v>
      </c>
      <c r="AA86" s="41">
        <f t="shared" si="29"/>
        <v>35608</v>
      </c>
      <c r="AB86" s="41">
        <f t="shared" si="30"/>
        <v>46222</v>
      </c>
      <c r="AC86" s="41">
        <f t="shared" si="31"/>
        <v>5535</v>
      </c>
      <c r="AD86" s="42">
        <f t="shared" si="40"/>
        <v>87365</v>
      </c>
    </row>
    <row r="87" spans="1:30" s="43" customFormat="1" x14ac:dyDescent="0.25">
      <c r="A87" s="25">
        <v>76</v>
      </c>
      <c r="B87" s="26" t="s">
        <v>179</v>
      </c>
      <c r="C87" s="26" t="s">
        <v>103</v>
      </c>
      <c r="D87" s="27" t="s">
        <v>41</v>
      </c>
      <c r="E87" s="28">
        <f t="shared" si="32"/>
        <v>80</v>
      </c>
      <c r="F87" s="28">
        <v>2136</v>
      </c>
      <c r="G87" s="28">
        <f t="shared" si="25"/>
        <v>170880</v>
      </c>
      <c r="H87" s="29">
        <v>30</v>
      </c>
      <c r="I87" s="29">
        <f t="shared" si="33"/>
        <v>64080</v>
      </c>
      <c r="J87" s="29">
        <v>27</v>
      </c>
      <c r="K87" s="29">
        <f t="shared" si="34"/>
        <v>57672</v>
      </c>
      <c r="L87" s="29">
        <v>23</v>
      </c>
      <c r="M87" s="30">
        <f t="shared" si="35"/>
        <v>49128</v>
      </c>
      <c r="N87" s="31">
        <f t="shared" si="36"/>
        <v>36.78</v>
      </c>
      <c r="O87" s="32">
        <v>2560</v>
      </c>
      <c r="P87" s="28">
        <f t="shared" si="39"/>
        <v>94156.800000000003</v>
      </c>
      <c r="Q87" s="33">
        <v>20.63</v>
      </c>
      <c r="R87" s="34">
        <f t="shared" si="37"/>
        <v>52812.799999999996</v>
      </c>
      <c r="S87" s="35">
        <v>16.149999999999999</v>
      </c>
      <c r="T87" s="34">
        <f t="shared" si="42"/>
        <v>41344</v>
      </c>
      <c r="U87" s="36">
        <v>0</v>
      </c>
      <c r="V87" s="37">
        <f t="shared" si="41"/>
        <v>0</v>
      </c>
      <c r="W87" s="38">
        <f t="shared" si="26"/>
        <v>9.370000000000001</v>
      </c>
      <c r="X87" s="39">
        <f t="shared" si="27"/>
        <v>10.850000000000001</v>
      </c>
      <c r="Y87" s="39">
        <f t="shared" si="28"/>
        <v>23</v>
      </c>
      <c r="Z87" s="40">
        <f t="shared" si="38"/>
        <v>43.22</v>
      </c>
      <c r="AA87" s="41">
        <f t="shared" si="29"/>
        <v>11267.200000000004</v>
      </c>
      <c r="AB87" s="41">
        <f t="shared" si="30"/>
        <v>16328</v>
      </c>
      <c r="AC87" s="41">
        <f t="shared" si="31"/>
        <v>49128</v>
      </c>
      <c r="AD87" s="42">
        <f t="shared" si="40"/>
        <v>76723.200000000012</v>
      </c>
    </row>
    <row r="88" spans="1:30" s="43" customFormat="1" x14ac:dyDescent="0.25">
      <c r="A88" s="25">
        <v>77</v>
      </c>
      <c r="B88" s="26" t="s">
        <v>180</v>
      </c>
      <c r="C88" s="26" t="s">
        <v>103</v>
      </c>
      <c r="D88" s="27" t="s">
        <v>41</v>
      </c>
      <c r="E88" s="28">
        <f t="shared" si="32"/>
        <v>550</v>
      </c>
      <c r="F88" s="28">
        <v>1720</v>
      </c>
      <c r="G88" s="28">
        <f t="shared" si="25"/>
        <v>946000</v>
      </c>
      <c r="H88" s="29">
        <v>177</v>
      </c>
      <c r="I88" s="29">
        <f t="shared" si="33"/>
        <v>304440</v>
      </c>
      <c r="J88" s="29">
        <v>223</v>
      </c>
      <c r="K88" s="29">
        <f t="shared" si="34"/>
        <v>383560</v>
      </c>
      <c r="L88" s="29">
        <v>150</v>
      </c>
      <c r="M88" s="30">
        <f t="shared" si="35"/>
        <v>258000</v>
      </c>
      <c r="N88" s="31">
        <f t="shared" si="36"/>
        <v>388.4</v>
      </c>
      <c r="O88" s="32">
        <v>2064</v>
      </c>
      <c r="P88" s="28">
        <f t="shared" si="39"/>
        <v>801657.6</v>
      </c>
      <c r="Q88" s="33">
        <v>95.8</v>
      </c>
      <c r="R88" s="34">
        <f t="shared" si="37"/>
        <v>197731.19999999998</v>
      </c>
      <c r="S88" s="35">
        <v>223</v>
      </c>
      <c r="T88" s="34">
        <f t="shared" si="42"/>
        <v>460272</v>
      </c>
      <c r="U88" s="36">
        <v>69.599999999999994</v>
      </c>
      <c r="V88" s="37">
        <f t="shared" si="41"/>
        <v>143654.39999999999</v>
      </c>
      <c r="W88" s="38">
        <f t="shared" si="26"/>
        <v>81.2</v>
      </c>
      <c r="X88" s="39">
        <f t="shared" si="27"/>
        <v>0</v>
      </c>
      <c r="Y88" s="39">
        <f t="shared" si="28"/>
        <v>80.400000000000006</v>
      </c>
      <c r="Z88" s="40">
        <f t="shared" si="38"/>
        <v>161.60000000000002</v>
      </c>
      <c r="AA88" s="41">
        <f t="shared" si="29"/>
        <v>106708.80000000002</v>
      </c>
      <c r="AB88" s="41">
        <f t="shared" si="30"/>
        <v>-76712</v>
      </c>
      <c r="AC88" s="41">
        <f t="shared" si="31"/>
        <v>114345.60000000001</v>
      </c>
      <c r="AD88" s="42">
        <f t="shared" si="40"/>
        <v>144342.40000000002</v>
      </c>
    </row>
    <row r="89" spans="1:30" s="43" customFormat="1" x14ac:dyDescent="0.25">
      <c r="A89" s="25">
        <v>78</v>
      </c>
      <c r="B89" s="26" t="s">
        <v>181</v>
      </c>
      <c r="C89" s="26" t="s">
        <v>103</v>
      </c>
      <c r="D89" s="27" t="s">
        <v>41</v>
      </c>
      <c r="E89" s="28">
        <f t="shared" si="32"/>
        <v>200</v>
      </c>
      <c r="F89" s="28">
        <v>2369</v>
      </c>
      <c r="G89" s="28">
        <f t="shared" si="25"/>
        <v>473800</v>
      </c>
      <c r="H89" s="29">
        <v>123</v>
      </c>
      <c r="I89" s="29">
        <f t="shared" si="33"/>
        <v>291387</v>
      </c>
      <c r="J89" s="29">
        <v>54</v>
      </c>
      <c r="K89" s="29">
        <f t="shared" si="34"/>
        <v>127926</v>
      </c>
      <c r="L89" s="29">
        <v>23</v>
      </c>
      <c r="M89" s="30">
        <f t="shared" si="35"/>
        <v>54487</v>
      </c>
      <c r="N89" s="31">
        <f t="shared" si="36"/>
        <v>112.6</v>
      </c>
      <c r="O89" s="32">
        <v>2840</v>
      </c>
      <c r="P89" s="28">
        <f t="shared" si="39"/>
        <v>319784</v>
      </c>
      <c r="Q89" s="33">
        <v>75.599999999999994</v>
      </c>
      <c r="R89" s="34">
        <f t="shared" si="37"/>
        <v>214703.99999999997</v>
      </c>
      <c r="S89" s="35">
        <v>34</v>
      </c>
      <c r="T89" s="34">
        <f t="shared" si="42"/>
        <v>96560</v>
      </c>
      <c r="U89" s="36">
        <v>3</v>
      </c>
      <c r="V89" s="37">
        <f t="shared" si="41"/>
        <v>8520</v>
      </c>
      <c r="W89" s="38">
        <f t="shared" si="26"/>
        <v>47.400000000000006</v>
      </c>
      <c r="X89" s="39">
        <f t="shared" si="27"/>
        <v>20</v>
      </c>
      <c r="Y89" s="39">
        <f t="shared" si="28"/>
        <v>20</v>
      </c>
      <c r="Z89" s="40">
        <f t="shared" si="38"/>
        <v>87.4</v>
      </c>
      <c r="AA89" s="41">
        <f t="shared" si="29"/>
        <v>76683.000000000029</v>
      </c>
      <c r="AB89" s="41">
        <f t="shared" si="30"/>
        <v>31366</v>
      </c>
      <c r="AC89" s="41">
        <f t="shared" si="31"/>
        <v>45967</v>
      </c>
      <c r="AD89" s="42">
        <f t="shared" si="40"/>
        <v>154016.00000000003</v>
      </c>
    </row>
    <row r="90" spans="1:30" s="43" customFormat="1" x14ac:dyDescent="0.25">
      <c r="A90" s="25">
        <v>79</v>
      </c>
      <c r="B90" s="26" t="s">
        <v>182</v>
      </c>
      <c r="C90" s="26" t="s">
        <v>103</v>
      </c>
      <c r="D90" s="27" t="s">
        <v>183</v>
      </c>
      <c r="E90" s="28">
        <f t="shared" si="32"/>
        <v>2700</v>
      </c>
      <c r="F90" s="28">
        <v>675</v>
      </c>
      <c r="G90" s="28">
        <f t="shared" si="25"/>
        <v>1822500</v>
      </c>
      <c r="H90" s="29">
        <v>1036</v>
      </c>
      <c r="I90" s="29">
        <f t="shared" si="33"/>
        <v>699300</v>
      </c>
      <c r="J90" s="29">
        <v>1164</v>
      </c>
      <c r="K90" s="29">
        <f t="shared" si="34"/>
        <v>785700</v>
      </c>
      <c r="L90" s="29">
        <v>500</v>
      </c>
      <c r="M90" s="30">
        <f t="shared" si="35"/>
        <v>337500</v>
      </c>
      <c r="N90" s="31">
        <f t="shared" si="36"/>
        <v>1913.2</v>
      </c>
      <c r="O90" s="32">
        <v>810</v>
      </c>
      <c r="P90" s="28">
        <f t="shared" si="39"/>
        <v>1549692</v>
      </c>
      <c r="Q90" s="33">
        <v>914.4</v>
      </c>
      <c r="R90" s="34">
        <f t="shared" si="37"/>
        <v>740664</v>
      </c>
      <c r="S90" s="35">
        <v>894</v>
      </c>
      <c r="T90" s="34">
        <f t="shared" si="42"/>
        <v>724140</v>
      </c>
      <c r="U90" s="36">
        <v>104.8</v>
      </c>
      <c r="V90" s="37">
        <f t="shared" si="41"/>
        <v>84888</v>
      </c>
      <c r="W90" s="38">
        <f t="shared" si="26"/>
        <v>121.60000000000002</v>
      </c>
      <c r="X90" s="39">
        <f t="shared" si="27"/>
        <v>270</v>
      </c>
      <c r="Y90" s="39">
        <f t="shared" si="28"/>
        <v>395.2</v>
      </c>
      <c r="Z90" s="40">
        <f t="shared" si="38"/>
        <v>786.8</v>
      </c>
      <c r="AA90" s="41">
        <f t="shared" si="29"/>
        <v>-41364</v>
      </c>
      <c r="AB90" s="41">
        <f t="shared" si="30"/>
        <v>61560</v>
      </c>
      <c r="AC90" s="41">
        <f t="shared" si="31"/>
        <v>252612</v>
      </c>
      <c r="AD90" s="42">
        <f t="shared" si="40"/>
        <v>272808</v>
      </c>
    </row>
    <row r="91" spans="1:30" s="43" customFormat="1" ht="31.5" x14ac:dyDescent="0.25">
      <c r="A91" s="25">
        <v>80</v>
      </c>
      <c r="B91" s="26" t="s">
        <v>184</v>
      </c>
      <c r="C91" s="26" t="s">
        <v>103</v>
      </c>
      <c r="D91" s="27" t="s">
        <v>185</v>
      </c>
      <c r="E91" s="28">
        <f t="shared" si="32"/>
        <v>300</v>
      </c>
      <c r="F91" s="28">
        <v>735</v>
      </c>
      <c r="G91" s="28">
        <f t="shared" si="25"/>
        <v>220500</v>
      </c>
      <c r="H91" s="29">
        <v>130</v>
      </c>
      <c r="I91" s="29">
        <f t="shared" si="33"/>
        <v>95550</v>
      </c>
      <c r="J91" s="29">
        <v>100</v>
      </c>
      <c r="K91" s="29">
        <f t="shared" si="34"/>
        <v>73500</v>
      </c>
      <c r="L91" s="29">
        <v>70</v>
      </c>
      <c r="M91" s="30">
        <f t="shared" si="35"/>
        <v>51450</v>
      </c>
      <c r="N91" s="31">
        <f t="shared" si="36"/>
        <v>228</v>
      </c>
      <c r="O91" s="32">
        <v>880</v>
      </c>
      <c r="P91" s="28">
        <f t="shared" si="39"/>
        <v>200640</v>
      </c>
      <c r="Q91" s="33">
        <v>94</v>
      </c>
      <c r="R91" s="34">
        <f t="shared" si="37"/>
        <v>82720</v>
      </c>
      <c r="S91" s="35">
        <v>100</v>
      </c>
      <c r="T91" s="34">
        <f t="shared" si="42"/>
        <v>88000</v>
      </c>
      <c r="U91" s="36">
        <v>34</v>
      </c>
      <c r="V91" s="37">
        <f t="shared" si="41"/>
        <v>29920</v>
      </c>
      <c r="W91" s="38">
        <f t="shared" si="26"/>
        <v>36</v>
      </c>
      <c r="X91" s="39">
        <f t="shared" si="27"/>
        <v>0</v>
      </c>
      <c r="Y91" s="39">
        <f t="shared" si="28"/>
        <v>36</v>
      </c>
      <c r="Z91" s="40">
        <f t="shared" si="38"/>
        <v>72</v>
      </c>
      <c r="AA91" s="41">
        <f t="shared" si="29"/>
        <v>12830</v>
      </c>
      <c r="AB91" s="41">
        <f t="shared" si="30"/>
        <v>-14500</v>
      </c>
      <c r="AC91" s="41">
        <f t="shared" si="31"/>
        <v>21530</v>
      </c>
      <c r="AD91" s="42">
        <f t="shared" si="40"/>
        <v>19860</v>
      </c>
    </row>
    <row r="92" spans="1:30" s="43" customFormat="1" x14ac:dyDescent="0.25">
      <c r="A92" s="25">
        <v>81</v>
      </c>
      <c r="B92" s="26" t="s">
        <v>186</v>
      </c>
      <c r="C92" s="26" t="s">
        <v>103</v>
      </c>
      <c r="D92" s="27" t="s">
        <v>187</v>
      </c>
      <c r="E92" s="28">
        <f t="shared" si="32"/>
        <v>50</v>
      </c>
      <c r="F92" s="28">
        <v>879</v>
      </c>
      <c r="G92" s="28">
        <f t="shared" si="25"/>
        <v>43950</v>
      </c>
      <c r="H92" s="29">
        <v>23</v>
      </c>
      <c r="I92" s="29">
        <f t="shared" si="33"/>
        <v>20217</v>
      </c>
      <c r="J92" s="29">
        <v>27</v>
      </c>
      <c r="K92" s="29">
        <f t="shared" si="34"/>
        <v>23733</v>
      </c>
      <c r="L92" s="29">
        <v>0</v>
      </c>
      <c r="M92" s="30">
        <f t="shared" si="35"/>
        <v>0</v>
      </c>
      <c r="N92" s="31">
        <f t="shared" si="36"/>
        <v>30</v>
      </c>
      <c r="O92" s="32">
        <v>1050</v>
      </c>
      <c r="P92" s="28">
        <f t="shared" si="39"/>
        <v>31500</v>
      </c>
      <c r="Q92" s="33">
        <v>15</v>
      </c>
      <c r="R92" s="34">
        <f t="shared" si="37"/>
        <v>15750</v>
      </c>
      <c r="S92" s="35">
        <v>15</v>
      </c>
      <c r="T92" s="34">
        <f t="shared" si="42"/>
        <v>15750</v>
      </c>
      <c r="U92" s="36">
        <v>0</v>
      </c>
      <c r="V92" s="37">
        <f t="shared" si="41"/>
        <v>0</v>
      </c>
      <c r="W92" s="38">
        <f t="shared" si="26"/>
        <v>8</v>
      </c>
      <c r="X92" s="39">
        <f t="shared" si="27"/>
        <v>12</v>
      </c>
      <c r="Y92" s="39">
        <f t="shared" si="28"/>
        <v>0</v>
      </c>
      <c r="Z92" s="40">
        <f t="shared" si="38"/>
        <v>20</v>
      </c>
      <c r="AA92" s="41">
        <f t="shared" si="29"/>
        <v>4467</v>
      </c>
      <c r="AB92" s="41">
        <f t="shared" si="30"/>
        <v>7983</v>
      </c>
      <c r="AC92" s="41">
        <f t="shared" si="31"/>
        <v>0</v>
      </c>
      <c r="AD92" s="42">
        <f t="shared" si="40"/>
        <v>12450</v>
      </c>
    </row>
    <row r="93" spans="1:30" s="43" customFormat="1" x14ac:dyDescent="0.25">
      <c r="A93" s="25">
        <v>82</v>
      </c>
      <c r="B93" s="26" t="s">
        <v>188</v>
      </c>
      <c r="C93" s="26" t="s">
        <v>103</v>
      </c>
      <c r="D93" s="27" t="s">
        <v>41</v>
      </c>
      <c r="E93" s="28">
        <f t="shared" si="32"/>
        <v>2500</v>
      </c>
      <c r="F93" s="28">
        <v>1700</v>
      </c>
      <c r="G93" s="28">
        <f t="shared" si="25"/>
        <v>4250000</v>
      </c>
      <c r="H93" s="29">
        <v>1218</v>
      </c>
      <c r="I93" s="29">
        <f t="shared" si="33"/>
        <v>2070600</v>
      </c>
      <c r="J93" s="29">
        <v>1082</v>
      </c>
      <c r="K93" s="29">
        <f t="shared" si="34"/>
        <v>1839400</v>
      </c>
      <c r="L93" s="29">
        <v>200</v>
      </c>
      <c r="M93" s="30">
        <f t="shared" si="35"/>
        <v>340000</v>
      </c>
      <c r="N93" s="31">
        <f t="shared" si="36"/>
        <v>1600</v>
      </c>
      <c r="O93" s="32">
        <v>2040</v>
      </c>
      <c r="P93" s="28">
        <f t="shared" si="39"/>
        <v>3264000</v>
      </c>
      <c r="Q93" s="33">
        <v>800</v>
      </c>
      <c r="R93" s="34">
        <f t="shared" si="37"/>
        <v>1632000</v>
      </c>
      <c r="S93" s="35">
        <v>800</v>
      </c>
      <c r="T93" s="34">
        <f t="shared" si="42"/>
        <v>1632000</v>
      </c>
      <c r="U93" s="36">
        <v>0</v>
      </c>
      <c r="V93" s="37">
        <f t="shared" si="41"/>
        <v>0</v>
      </c>
      <c r="W93" s="38">
        <f t="shared" si="26"/>
        <v>418</v>
      </c>
      <c r="X93" s="39">
        <f t="shared" si="27"/>
        <v>282</v>
      </c>
      <c r="Y93" s="39">
        <f t="shared" si="28"/>
        <v>200</v>
      </c>
      <c r="Z93" s="40">
        <f t="shared" si="38"/>
        <v>900</v>
      </c>
      <c r="AA93" s="41">
        <f t="shared" si="29"/>
        <v>438600</v>
      </c>
      <c r="AB93" s="41">
        <f t="shared" si="30"/>
        <v>207400</v>
      </c>
      <c r="AC93" s="41">
        <f t="shared" si="31"/>
        <v>340000</v>
      </c>
      <c r="AD93" s="42">
        <f t="shared" si="40"/>
        <v>986000</v>
      </c>
    </row>
    <row r="94" spans="1:30" s="43" customFormat="1" x14ac:dyDescent="0.25">
      <c r="A94" s="25">
        <v>83</v>
      </c>
      <c r="B94" s="26" t="s">
        <v>189</v>
      </c>
      <c r="C94" s="26" t="s">
        <v>103</v>
      </c>
      <c r="D94" s="27" t="s">
        <v>185</v>
      </c>
      <c r="E94" s="28">
        <f t="shared" si="32"/>
        <v>2100</v>
      </c>
      <c r="F94" s="28">
        <v>1750</v>
      </c>
      <c r="G94" s="28">
        <f t="shared" si="25"/>
        <v>3675000</v>
      </c>
      <c r="H94" s="29">
        <v>983</v>
      </c>
      <c r="I94" s="29">
        <f t="shared" si="33"/>
        <v>1720250</v>
      </c>
      <c r="J94" s="29">
        <v>817</v>
      </c>
      <c r="K94" s="29">
        <f t="shared" si="34"/>
        <v>1429750</v>
      </c>
      <c r="L94" s="29">
        <v>300</v>
      </c>
      <c r="M94" s="30">
        <f t="shared" si="35"/>
        <v>525000</v>
      </c>
      <c r="N94" s="31">
        <f t="shared" si="36"/>
        <v>1693.7</v>
      </c>
      <c r="O94" s="32">
        <v>2100</v>
      </c>
      <c r="P94" s="28">
        <f t="shared" si="39"/>
        <v>3556770</v>
      </c>
      <c r="Q94" s="33">
        <v>892.4</v>
      </c>
      <c r="R94" s="34">
        <f t="shared" si="37"/>
        <v>1874040</v>
      </c>
      <c r="S94" s="35">
        <v>694.1</v>
      </c>
      <c r="T94" s="34">
        <f t="shared" si="42"/>
        <v>1457610</v>
      </c>
      <c r="U94" s="36">
        <v>107.2</v>
      </c>
      <c r="V94" s="37">
        <f t="shared" si="41"/>
        <v>225120</v>
      </c>
      <c r="W94" s="38">
        <f t="shared" si="26"/>
        <v>90.600000000000023</v>
      </c>
      <c r="X94" s="39">
        <f t="shared" si="27"/>
        <v>122.89999999999998</v>
      </c>
      <c r="Y94" s="39">
        <f t="shared" si="28"/>
        <v>192.8</v>
      </c>
      <c r="Z94" s="40">
        <f t="shared" si="38"/>
        <v>406.3</v>
      </c>
      <c r="AA94" s="41">
        <f t="shared" si="29"/>
        <v>-153790</v>
      </c>
      <c r="AB94" s="41">
        <f t="shared" si="30"/>
        <v>-27860</v>
      </c>
      <c r="AC94" s="41">
        <f t="shared" si="31"/>
        <v>299880</v>
      </c>
      <c r="AD94" s="42">
        <f t="shared" si="40"/>
        <v>118230</v>
      </c>
    </row>
    <row r="95" spans="1:30" s="43" customFormat="1" x14ac:dyDescent="0.25">
      <c r="A95" s="25">
        <v>84</v>
      </c>
      <c r="B95" s="26" t="s">
        <v>190</v>
      </c>
      <c r="C95" s="26" t="s">
        <v>103</v>
      </c>
      <c r="D95" s="27" t="s">
        <v>185</v>
      </c>
      <c r="E95" s="28">
        <f t="shared" si="32"/>
        <v>16053</v>
      </c>
      <c r="F95" s="28">
        <v>349</v>
      </c>
      <c r="G95" s="28">
        <f t="shared" si="25"/>
        <v>5602497</v>
      </c>
      <c r="H95" s="29">
        <v>6353</v>
      </c>
      <c r="I95" s="29">
        <f t="shared" si="33"/>
        <v>2217197</v>
      </c>
      <c r="J95" s="29">
        <v>5600</v>
      </c>
      <c r="K95" s="29">
        <f t="shared" si="34"/>
        <v>1954400</v>
      </c>
      <c r="L95" s="29">
        <v>4100</v>
      </c>
      <c r="M95" s="30">
        <f t="shared" si="35"/>
        <v>1430900</v>
      </c>
      <c r="N95" s="31">
        <f t="shared" si="36"/>
        <v>9343</v>
      </c>
      <c r="O95" s="32">
        <v>420</v>
      </c>
      <c r="P95" s="28">
        <f t="shared" si="39"/>
        <v>3924060</v>
      </c>
      <c r="Q95" s="33">
        <v>2828</v>
      </c>
      <c r="R95" s="34">
        <f t="shared" si="37"/>
        <v>1187760</v>
      </c>
      <c r="S95" s="35">
        <v>4550</v>
      </c>
      <c r="T95" s="34">
        <f t="shared" si="42"/>
        <v>1911000</v>
      </c>
      <c r="U95" s="36">
        <v>1965</v>
      </c>
      <c r="V95" s="37">
        <f t="shared" si="41"/>
        <v>825300</v>
      </c>
      <c r="W95" s="38">
        <f t="shared" si="26"/>
        <v>3525</v>
      </c>
      <c r="X95" s="39">
        <f t="shared" si="27"/>
        <v>1050</v>
      </c>
      <c r="Y95" s="39">
        <f t="shared" si="28"/>
        <v>2135</v>
      </c>
      <c r="Z95" s="40">
        <f t="shared" si="38"/>
        <v>6710</v>
      </c>
      <c r="AA95" s="41">
        <f t="shared" si="29"/>
        <v>1029437</v>
      </c>
      <c r="AB95" s="41">
        <f t="shared" si="30"/>
        <v>43400</v>
      </c>
      <c r="AC95" s="41">
        <f t="shared" si="31"/>
        <v>605600</v>
      </c>
      <c r="AD95" s="42">
        <f t="shared" si="40"/>
        <v>1678437</v>
      </c>
    </row>
    <row r="96" spans="1:30" s="43" customFormat="1" x14ac:dyDescent="0.25">
      <c r="A96" s="25">
        <v>85</v>
      </c>
      <c r="B96" s="26" t="s">
        <v>191</v>
      </c>
      <c r="C96" s="26" t="s">
        <v>103</v>
      </c>
      <c r="D96" s="27" t="s">
        <v>185</v>
      </c>
      <c r="E96" s="28">
        <f t="shared" si="32"/>
        <v>17200</v>
      </c>
      <c r="F96" s="28">
        <v>295</v>
      </c>
      <c r="G96" s="28">
        <f t="shared" si="25"/>
        <v>5074000</v>
      </c>
      <c r="H96" s="29">
        <v>6100</v>
      </c>
      <c r="I96" s="29">
        <f t="shared" si="33"/>
        <v>1799500</v>
      </c>
      <c r="J96" s="29">
        <v>5600</v>
      </c>
      <c r="K96" s="29">
        <f t="shared" si="34"/>
        <v>1652000</v>
      </c>
      <c r="L96" s="29">
        <v>5500</v>
      </c>
      <c r="M96" s="30">
        <f t="shared" si="35"/>
        <v>1622500</v>
      </c>
      <c r="N96" s="31">
        <f t="shared" si="36"/>
        <v>11400</v>
      </c>
      <c r="O96" s="32">
        <v>350</v>
      </c>
      <c r="P96" s="28">
        <f t="shared" si="39"/>
        <v>3990000</v>
      </c>
      <c r="Q96" s="33">
        <v>4000</v>
      </c>
      <c r="R96" s="34">
        <f t="shared" si="37"/>
        <v>1400000</v>
      </c>
      <c r="S96" s="35">
        <v>4000</v>
      </c>
      <c r="T96" s="34">
        <f t="shared" si="42"/>
        <v>1400000</v>
      </c>
      <c r="U96" s="36">
        <v>3400</v>
      </c>
      <c r="V96" s="37">
        <f t="shared" si="41"/>
        <v>1190000</v>
      </c>
      <c r="W96" s="38">
        <f t="shared" si="26"/>
        <v>2100</v>
      </c>
      <c r="X96" s="39">
        <f t="shared" si="27"/>
        <v>1600</v>
      </c>
      <c r="Y96" s="39">
        <f t="shared" si="28"/>
        <v>2100</v>
      </c>
      <c r="Z96" s="40">
        <f t="shared" si="38"/>
        <v>5800</v>
      </c>
      <c r="AA96" s="41">
        <f t="shared" si="29"/>
        <v>399500</v>
      </c>
      <c r="AB96" s="41">
        <f t="shared" si="30"/>
        <v>252000</v>
      </c>
      <c r="AC96" s="41">
        <f t="shared" si="31"/>
        <v>432500</v>
      </c>
      <c r="AD96" s="42">
        <f t="shared" si="40"/>
        <v>1084000</v>
      </c>
    </row>
    <row r="97" spans="1:30" s="43" customFormat="1" x14ac:dyDescent="0.25">
      <c r="A97" s="25">
        <v>86</v>
      </c>
      <c r="B97" s="26" t="s">
        <v>192</v>
      </c>
      <c r="C97" s="26" t="s">
        <v>103</v>
      </c>
      <c r="D97" s="27" t="s">
        <v>185</v>
      </c>
      <c r="E97" s="28">
        <f t="shared" si="32"/>
        <v>60</v>
      </c>
      <c r="F97" s="28">
        <v>799</v>
      </c>
      <c r="G97" s="28">
        <f t="shared" si="25"/>
        <v>47940</v>
      </c>
      <c r="H97" s="29">
        <v>28</v>
      </c>
      <c r="I97" s="29">
        <f t="shared" si="33"/>
        <v>22372</v>
      </c>
      <c r="J97" s="29">
        <v>27</v>
      </c>
      <c r="K97" s="29">
        <f t="shared" si="34"/>
        <v>21573</v>
      </c>
      <c r="L97" s="29">
        <v>5</v>
      </c>
      <c r="M97" s="30">
        <f t="shared" si="35"/>
        <v>3995</v>
      </c>
      <c r="N97" s="31">
        <f t="shared" si="36"/>
        <v>40</v>
      </c>
      <c r="O97" s="32">
        <v>960</v>
      </c>
      <c r="P97" s="28">
        <f t="shared" si="39"/>
        <v>38400</v>
      </c>
      <c r="Q97" s="33">
        <v>28</v>
      </c>
      <c r="R97" s="34">
        <f t="shared" si="37"/>
        <v>26880</v>
      </c>
      <c r="S97" s="35">
        <v>7</v>
      </c>
      <c r="T97" s="34">
        <f t="shared" si="42"/>
        <v>6720</v>
      </c>
      <c r="U97" s="36">
        <v>5</v>
      </c>
      <c r="V97" s="37">
        <f t="shared" si="41"/>
        <v>4800</v>
      </c>
      <c r="W97" s="38">
        <f t="shared" si="26"/>
        <v>0</v>
      </c>
      <c r="X97" s="39">
        <f t="shared" si="27"/>
        <v>20</v>
      </c>
      <c r="Y97" s="39">
        <f t="shared" si="28"/>
        <v>0</v>
      </c>
      <c r="Z97" s="40">
        <f t="shared" si="38"/>
        <v>20</v>
      </c>
      <c r="AA97" s="41">
        <f t="shared" si="29"/>
        <v>-4508</v>
      </c>
      <c r="AB97" s="41">
        <f t="shared" si="30"/>
        <v>14853</v>
      </c>
      <c r="AC97" s="41">
        <f t="shared" si="31"/>
        <v>-805</v>
      </c>
      <c r="AD97" s="42">
        <f t="shared" si="40"/>
        <v>9540</v>
      </c>
    </row>
    <row r="98" spans="1:30" s="43" customFormat="1" x14ac:dyDescent="0.25">
      <c r="A98" s="25">
        <v>87</v>
      </c>
      <c r="B98" s="26" t="s">
        <v>193</v>
      </c>
      <c r="C98" s="26" t="s">
        <v>103</v>
      </c>
      <c r="D98" s="27" t="s">
        <v>185</v>
      </c>
      <c r="E98" s="28">
        <f t="shared" si="32"/>
        <v>60</v>
      </c>
      <c r="F98" s="28">
        <v>739</v>
      </c>
      <c r="G98" s="28">
        <f t="shared" si="25"/>
        <v>44340</v>
      </c>
      <c r="H98" s="29">
        <v>28</v>
      </c>
      <c r="I98" s="29">
        <f t="shared" si="33"/>
        <v>20692</v>
      </c>
      <c r="J98" s="29">
        <v>27</v>
      </c>
      <c r="K98" s="29">
        <f t="shared" si="34"/>
        <v>19953</v>
      </c>
      <c r="L98" s="29">
        <v>5</v>
      </c>
      <c r="M98" s="30">
        <f t="shared" si="35"/>
        <v>3695</v>
      </c>
      <c r="N98" s="31">
        <f t="shared" si="36"/>
        <v>35</v>
      </c>
      <c r="O98" s="32">
        <v>960</v>
      </c>
      <c r="P98" s="28">
        <f t="shared" si="39"/>
        <v>33600</v>
      </c>
      <c r="Q98" s="33">
        <v>15</v>
      </c>
      <c r="R98" s="34">
        <f t="shared" si="37"/>
        <v>14400</v>
      </c>
      <c r="S98" s="35">
        <v>15</v>
      </c>
      <c r="T98" s="34">
        <f t="shared" si="42"/>
        <v>14400</v>
      </c>
      <c r="U98" s="36">
        <v>5</v>
      </c>
      <c r="V98" s="37">
        <f t="shared" si="41"/>
        <v>4800</v>
      </c>
      <c r="W98" s="38">
        <f t="shared" si="26"/>
        <v>13</v>
      </c>
      <c r="X98" s="39">
        <f t="shared" si="27"/>
        <v>12</v>
      </c>
      <c r="Y98" s="39">
        <f t="shared" si="28"/>
        <v>0</v>
      </c>
      <c r="Z98" s="40">
        <f t="shared" si="38"/>
        <v>25</v>
      </c>
      <c r="AA98" s="41">
        <f t="shared" si="29"/>
        <v>6292</v>
      </c>
      <c r="AB98" s="41">
        <f t="shared" si="30"/>
        <v>5553</v>
      </c>
      <c r="AC98" s="41">
        <f t="shared" si="31"/>
        <v>-1105</v>
      </c>
      <c r="AD98" s="42">
        <f t="shared" si="40"/>
        <v>10740</v>
      </c>
    </row>
    <row r="99" spans="1:30" s="43" customFormat="1" x14ac:dyDescent="0.25">
      <c r="A99" s="25">
        <v>88</v>
      </c>
      <c r="B99" s="26" t="s">
        <v>194</v>
      </c>
      <c r="C99" s="26" t="s">
        <v>103</v>
      </c>
      <c r="D99" s="27" t="s">
        <v>41</v>
      </c>
      <c r="E99" s="28">
        <f t="shared" si="32"/>
        <v>1100</v>
      </c>
      <c r="F99" s="28">
        <v>3460</v>
      </c>
      <c r="G99" s="28">
        <f t="shared" si="25"/>
        <v>3806000</v>
      </c>
      <c r="H99" s="29">
        <v>528</v>
      </c>
      <c r="I99" s="29">
        <f t="shared" si="33"/>
        <v>1826880</v>
      </c>
      <c r="J99" s="29">
        <v>352</v>
      </c>
      <c r="K99" s="29">
        <f t="shared" si="34"/>
        <v>1217920</v>
      </c>
      <c r="L99" s="29">
        <v>220</v>
      </c>
      <c r="M99" s="30">
        <f t="shared" si="35"/>
        <v>761200</v>
      </c>
      <c r="N99" s="31">
        <f t="shared" si="36"/>
        <v>700</v>
      </c>
      <c r="O99" s="32">
        <v>4150</v>
      </c>
      <c r="P99" s="28">
        <f t="shared" si="39"/>
        <v>2905000</v>
      </c>
      <c r="Q99" s="33">
        <v>350</v>
      </c>
      <c r="R99" s="34">
        <f t="shared" si="37"/>
        <v>1452500</v>
      </c>
      <c r="S99" s="35">
        <v>250</v>
      </c>
      <c r="T99" s="34">
        <f t="shared" si="42"/>
        <v>1037500</v>
      </c>
      <c r="U99" s="36">
        <v>100</v>
      </c>
      <c r="V99" s="37">
        <f t="shared" si="41"/>
        <v>415000</v>
      </c>
      <c r="W99" s="38">
        <f t="shared" si="26"/>
        <v>178</v>
      </c>
      <c r="X99" s="39">
        <f t="shared" si="27"/>
        <v>102</v>
      </c>
      <c r="Y99" s="39">
        <f t="shared" si="28"/>
        <v>120</v>
      </c>
      <c r="Z99" s="40">
        <f t="shared" si="38"/>
        <v>400</v>
      </c>
      <c r="AA99" s="41">
        <f t="shared" si="29"/>
        <v>374380</v>
      </c>
      <c r="AB99" s="41">
        <f t="shared" si="30"/>
        <v>180420</v>
      </c>
      <c r="AC99" s="41">
        <f t="shared" si="31"/>
        <v>346200</v>
      </c>
      <c r="AD99" s="42">
        <f t="shared" si="40"/>
        <v>901000</v>
      </c>
    </row>
    <row r="100" spans="1:30" s="43" customFormat="1" ht="31.5" x14ac:dyDescent="0.25">
      <c r="A100" s="25">
        <v>89</v>
      </c>
      <c r="B100" s="26" t="s">
        <v>195</v>
      </c>
      <c r="C100" s="26" t="s">
        <v>119</v>
      </c>
      <c r="D100" s="27" t="s">
        <v>41</v>
      </c>
      <c r="E100" s="28">
        <f t="shared" si="32"/>
        <v>600</v>
      </c>
      <c r="F100" s="28">
        <v>2649</v>
      </c>
      <c r="G100" s="28">
        <f t="shared" si="25"/>
        <v>1589400</v>
      </c>
      <c r="H100" s="29">
        <v>246</v>
      </c>
      <c r="I100" s="29">
        <f t="shared" si="33"/>
        <v>651654</v>
      </c>
      <c r="J100" s="29">
        <v>274</v>
      </c>
      <c r="K100" s="29">
        <f t="shared" si="34"/>
        <v>725826</v>
      </c>
      <c r="L100" s="29">
        <v>80</v>
      </c>
      <c r="M100" s="30">
        <f t="shared" si="35"/>
        <v>211920</v>
      </c>
      <c r="N100" s="31">
        <f t="shared" si="36"/>
        <v>340</v>
      </c>
      <c r="O100" s="32">
        <v>3180</v>
      </c>
      <c r="P100" s="28">
        <f t="shared" si="39"/>
        <v>1081200</v>
      </c>
      <c r="Q100" s="33">
        <v>170</v>
      </c>
      <c r="R100" s="34">
        <f t="shared" si="37"/>
        <v>540600</v>
      </c>
      <c r="S100" s="35">
        <v>170</v>
      </c>
      <c r="T100" s="34">
        <f t="shared" si="42"/>
        <v>540600</v>
      </c>
      <c r="U100" s="36">
        <v>0</v>
      </c>
      <c r="V100" s="37">
        <f t="shared" si="41"/>
        <v>0</v>
      </c>
      <c r="W100" s="38">
        <f t="shared" si="26"/>
        <v>76</v>
      </c>
      <c r="X100" s="39">
        <f t="shared" si="27"/>
        <v>104</v>
      </c>
      <c r="Y100" s="39">
        <f t="shared" si="28"/>
        <v>80</v>
      </c>
      <c r="Z100" s="40">
        <f t="shared" si="38"/>
        <v>260</v>
      </c>
      <c r="AA100" s="41">
        <f t="shared" si="29"/>
        <v>111054</v>
      </c>
      <c r="AB100" s="41">
        <f t="shared" si="30"/>
        <v>185226</v>
      </c>
      <c r="AC100" s="41">
        <f t="shared" si="31"/>
        <v>211920</v>
      </c>
      <c r="AD100" s="42">
        <f t="shared" si="40"/>
        <v>508200</v>
      </c>
    </row>
    <row r="101" spans="1:30" s="43" customFormat="1" ht="31.5" x14ac:dyDescent="0.25">
      <c r="A101" s="25">
        <v>90</v>
      </c>
      <c r="B101" s="26" t="s">
        <v>196</v>
      </c>
      <c r="C101" s="26" t="s">
        <v>119</v>
      </c>
      <c r="D101" s="27" t="s">
        <v>41</v>
      </c>
      <c r="E101" s="28">
        <f t="shared" si="32"/>
        <v>2000</v>
      </c>
      <c r="F101" s="28">
        <v>1683</v>
      </c>
      <c r="G101" s="28">
        <f t="shared" si="25"/>
        <v>3366000</v>
      </c>
      <c r="H101" s="29">
        <v>888</v>
      </c>
      <c r="I101" s="29">
        <f t="shared" si="33"/>
        <v>1494504</v>
      </c>
      <c r="J101" s="29">
        <v>650</v>
      </c>
      <c r="K101" s="29">
        <f t="shared" si="34"/>
        <v>1093950</v>
      </c>
      <c r="L101" s="29">
        <v>462</v>
      </c>
      <c r="M101" s="30">
        <f t="shared" si="35"/>
        <v>777546</v>
      </c>
      <c r="N101" s="31">
        <f t="shared" si="36"/>
        <v>1140</v>
      </c>
      <c r="O101" s="32">
        <v>2020</v>
      </c>
      <c r="P101" s="28">
        <f t="shared" si="39"/>
        <v>2302800</v>
      </c>
      <c r="Q101" s="33">
        <v>500</v>
      </c>
      <c r="R101" s="34">
        <f t="shared" si="37"/>
        <v>1010000</v>
      </c>
      <c r="S101" s="35">
        <v>450</v>
      </c>
      <c r="T101" s="34">
        <f t="shared" si="42"/>
        <v>909000</v>
      </c>
      <c r="U101" s="36">
        <v>190</v>
      </c>
      <c r="V101" s="37">
        <f t="shared" si="41"/>
        <v>383800</v>
      </c>
      <c r="W101" s="38">
        <f t="shared" si="26"/>
        <v>388</v>
      </c>
      <c r="X101" s="39">
        <f t="shared" si="27"/>
        <v>200</v>
      </c>
      <c r="Y101" s="39">
        <f t="shared" si="28"/>
        <v>272</v>
      </c>
      <c r="Z101" s="40">
        <f t="shared" si="38"/>
        <v>860</v>
      </c>
      <c r="AA101" s="41">
        <f t="shared" si="29"/>
        <v>484504</v>
      </c>
      <c r="AB101" s="41">
        <f t="shared" si="30"/>
        <v>184950</v>
      </c>
      <c r="AC101" s="41">
        <f t="shared" si="31"/>
        <v>393746</v>
      </c>
      <c r="AD101" s="42">
        <f t="shared" si="40"/>
        <v>1063200</v>
      </c>
    </row>
    <row r="102" spans="1:30" s="43" customFormat="1" ht="31.5" x14ac:dyDescent="0.25">
      <c r="A102" s="25">
        <v>91</v>
      </c>
      <c r="B102" s="26" t="s">
        <v>197</v>
      </c>
      <c r="C102" s="26" t="s">
        <v>119</v>
      </c>
      <c r="D102" s="27" t="s">
        <v>41</v>
      </c>
      <c r="E102" s="28">
        <f t="shared" si="32"/>
        <v>3400</v>
      </c>
      <c r="F102" s="28">
        <v>1088</v>
      </c>
      <c r="G102" s="28">
        <f t="shared" si="25"/>
        <v>3699200</v>
      </c>
      <c r="H102" s="29">
        <v>1325</v>
      </c>
      <c r="I102" s="29">
        <f t="shared" si="33"/>
        <v>1441600</v>
      </c>
      <c r="J102" s="29">
        <v>1325</v>
      </c>
      <c r="K102" s="29">
        <f t="shared" si="34"/>
        <v>1441600</v>
      </c>
      <c r="L102" s="29">
        <v>750</v>
      </c>
      <c r="M102" s="30">
        <f t="shared" si="35"/>
        <v>816000</v>
      </c>
      <c r="N102" s="31">
        <f t="shared" si="36"/>
        <v>2000</v>
      </c>
      <c r="O102" s="32">
        <v>1300</v>
      </c>
      <c r="P102" s="28">
        <f t="shared" si="39"/>
        <v>2600000</v>
      </c>
      <c r="Q102" s="33">
        <v>800</v>
      </c>
      <c r="R102" s="34">
        <f t="shared" si="37"/>
        <v>1040000</v>
      </c>
      <c r="S102" s="35">
        <v>800</v>
      </c>
      <c r="T102" s="34">
        <f t="shared" si="42"/>
        <v>1040000</v>
      </c>
      <c r="U102" s="36">
        <v>400</v>
      </c>
      <c r="V102" s="37">
        <f t="shared" si="41"/>
        <v>520000</v>
      </c>
      <c r="W102" s="38">
        <f t="shared" si="26"/>
        <v>525</v>
      </c>
      <c r="X102" s="39">
        <f t="shared" si="27"/>
        <v>525</v>
      </c>
      <c r="Y102" s="39">
        <f t="shared" si="28"/>
        <v>350</v>
      </c>
      <c r="Z102" s="40">
        <f t="shared" si="38"/>
        <v>1400</v>
      </c>
      <c r="AA102" s="41">
        <f t="shared" si="29"/>
        <v>401600</v>
      </c>
      <c r="AB102" s="41">
        <f t="shared" si="30"/>
        <v>401600</v>
      </c>
      <c r="AC102" s="41">
        <f t="shared" si="31"/>
        <v>296000</v>
      </c>
      <c r="AD102" s="42">
        <f t="shared" si="40"/>
        <v>1099200</v>
      </c>
    </row>
    <row r="103" spans="1:30" s="43" customFormat="1" ht="31.5" x14ac:dyDescent="0.25">
      <c r="A103" s="25">
        <v>92</v>
      </c>
      <c r="B103" s="26" t="s">
        <v>198</v>
      </c>
      <c r="C103" s="26" t="s">
        <v>119</v>
      </c>
      <c r="D103" s="27" t="s">
        <v>41</v>
      </c>
      <c r="E103" s="28">
        <f t="shared" si="32"/>
        <v>2500</v>
      </c>
      <c r="F103" s="28">
        <v>1550</v>
      </c>
      <c r="G103" s="28">
        <f t="shared" si="25"/>
        <v>3875000</v>
      </c>
      <c r="H103" s="29">
        <v>985</v>
      </c>
      <c r="I103" s="29">
        <f t="shared" si="33"/>
        <v>1526750</v>
      </c>
      <c r="J103" s="29">
        <v>865</v>
      </c>
      <c r="K103" s="29">
        <f t="shared" si="34"/>
        <v>1340750</v>
      </c>
      <c r="L103" s="29">
        <v>650</v>
      </c>
      <c r="M103" s="30">
        <f t="shared" si="35"/>
        <v>1007500</v>
      </c>
      <c r="N103" s="31">
        <f t="shared" si="36"/>
        <v>1400</v>
      </c>
      <c r="O103" s="32">
        <v>1900</v>
      </c>
      <c r="P103" s="28">
        <f t="shared" si="39"/>
        <v>2660000</v>
      </c>
      <c r="Q103" s="33">
        <v>600</v>
      </c>
      <c r="R103" s="34">
        <f t="shared" si="37"/>
        <v>1140000</v>
      </c>
      <c r="S103" s="35">
        <v>500</v>
      </c>
      <c r="T103" s="34">
        <f t="shared" si="42"/>
        <v>950000</v>
      </c>
      <c r="U103" s="36">
        <v>300</v>
      </c>
      <c r="V103" s="37">
        <f t="shared" si="41"/>
        <v>570000</v>
      </c>
      <c r="W103" s="38">
        <f t="shared" si="26"/>
        <v>385</v>
      </c>
      <c r="X103" s="39">
        <f t="shared" si="27"/>
        <v>365</v>
      </c>
      <c r="Y103" s="39">
        <f t="shared" si="28"/>
        <v>350</v>
      </c>
      <c r="Z103" s="40">
        <f t="shared" si="38"/>
        <v>1100</v>
      </c>
      <c r="AA103" s="41">
        <f t="shared" si="29"/>
        <v>386750</v>
      </c>
      <c r="AB103" s="41">
        <f t="shared" si="30"/>
        <v>390750</v>
      </c>
      <c r="AC103" s="41">
        <f t="shared" si="31"/>
        <v>437500</v>
      </c>
      <c r="AD103" s="42">
        <f t="shared" si="40"/>
        <v>1215000</v>
      </c>
    </row>
    <row r="104" spans="1:30" s="43" customFormat="1" ht="31.5" x14ac:dyDescent="0.25">
      <c r="A104" s="25">
        <v>93</v>
      </c>
      <c r="B104" s="26" t="s">
        <v>199</v>
      </c>
      <c r="C104" s="26" t="s">
        <v>119</v>
      </c>
      <c r="D104" s="27" t="s">
        <v>41</v>
      </c>
      <c r="E104" s="28">
        <f t="shared" si="32"/>
        <v>30</v>
      </c>
      <c r="F104" s="28">
        <v>1340</v>
      </c>
      <c r="G104" s="28">
        <f t="shared" si="25"/>
        <v>40200</v>
      </c>
      <c r="H104" s="29">
        <v>15</v>
      </c>
      <c r="I104" s="29">
        <f t="shared" si="33"/>
        <v>20100</v>
      </c>
      <c r="J104" s="29">
        <v>10</v>
      </c>
      <c r="K104" s="29">
        <f t="shared" si="34"/>
        <v>13400</v>
      </c>
      <c r="L104" s="29">
        <v>5</v>
      </c>
      <c r="M104" s="30">
        <f t="shared" si="35"/>
        <v>6700</v>
      </c>
      <c r="N104" s="31">
        <f t="shared" si="36"/>
        <v>15</v>
      </c>
      <c r="O104" s="32">
        <v>1600</v>
      </c>
      <c r="P104" s="28">
        <f t="shared" si="39"/>
        <v>24000</v>
      </c>
      <c r="Q104" s="33">
        <v>5</v>
      </c>
      <c r="R104" s="34">
        <f t="shared" si="37"/>
        <v>8000</v>
      </c>
      <c r="S104" s="35">
        <v>5</v>
      </c>
      <c r="T104" s="34">
        <f t="shared" si="42"/>
        <v>8000</v>
      </c>
      <c r="U104" s="36">
        <v>5</v>
      </c>
      <c r="V104" s="37">
        <f t="shared" si="41"/>
        <v>8000</v>
      </c>
      <c r="W104" s="38">
        <f t="shared" si="26"/>
        <v>10</v>
      </c>
      <c r="X104" s="39">
        <f t="shared" si="27"/>
        <v>5</v>
      </c>
      <c r="Y104" s="39">
        <f t="shared" si="28"/>
        <v>0</v>
      </c>
      <c r="Z104" s="40">
        <f t="shared" si="38"/>
        <v>15</v>
      </c>
      <c r="AA104" s="41">
        <f t="shared" si="29"/>
        <v>12100</v>
      </c>
      <c r="AB104" s="41">
        <f t="shared" si="30"/>
        <v>5400</v>
      </c>
      <c r="AC104" s="41">
        <f t="shared" si="31"/>
        <v>-1300</v>
      </c>
      <c r="AD104" s="42">
        <f t="shared" si="40"/>
        <v>16200</v>
      </c>
    </row>
    <row r="105" spans="1:30" s="43" customFormat="1" ht="31.5" x14ac:dyDescent="0.25">
      <c r="A105" s="25">
        <v>94</v>
      </c>
      <c r="B105" s="26" t="s">
        <v>200</v>
      </c>
      <c r="C105" s="26" t="s">
        <v>119</v>
      </c>
      <c r="D105" s="27" t="s">
        <v>185</v>
      </c>
      <c r="E105" s="28">
        <f t="shared" si="32"/>
        <v>5400</v>
      </c>
      <c r="F105" s="28">
        <v>1084</v>
      </c>
      <c r="G105" s="28">
        <f t="shared" si="25"/>
        <v>5853600</v>
      </c>
      <c r="H105" s="29">
        <v>2527</v>
      </c>
      <c r="I105" s="29">
        <f t="shared" si="33"/>
        <v>2739268</v>
      </c>
      <c r="J105" s="29">
        <v>2073</v>
      </c>
      <c r="K105" s="29">
        <f t="shared" si="34"/>
        <v>2247132</v>
      </c>
      <c r="L105" s="29">
        <v>800</v>
      </c>
      <c r="M105" s="30">
        <f t="shared" si="35"/>
        <v>867200</v>
      </c>
      <c r="N105" s="31">
        <f t="shared" si="36"/>
        <v>3597</v>
      </c>
      <c r="O105" s="32">
        <v>1300</v>
      </c>
      <c r="P105" s="28">
        <f t="shared" si="39"/>
        <v>4676100</v>
      </c>
      <c r="Q105" s="33">
        <v>1848</v>
      </c>
      <c r="R105" s="34">
        <f t="shared" si="37"/>
        <v>2402400</v>
      </c>
      <c r="S105" s="35">
        <v>1749</v>
      </c>
      <c r="T105" s="34">
        <f t="shared" si="42"/>
        <v>2273700</v>
      </c>
      <c r="U105" s="36">
        <v>0</v>
      </c>
      <c r="V105" s="37">
        <f t="shared" si="41"/>
        <v>0</v>
      </c>
      <c r="W105" s="38">
        <f t="shared" si="26"/>
        <v>679</v>
      </c>
      <c r="X105" s="39">
        <f t="shared" si="27"/>
        <v>324</v>
      </c>
      <c r="Y105" s="39">
        <f t="shared" si="28"/>
        <v>800</v>
      </c>
      <c r="Z105" s="40">
        <f t="shared" si="38"/>
        <v>1803</v>
      </c>
      <c r="AA105" s="41">
        <f t="shared" si="29"/>
        <v>336868</v>
      </c>
      <c r="AB105" s="41">
        <f t="shared" si="30"/>
        <v>-26568</v>
      </c>
      <c r="AC105" s="41">
        <f t="shared" si="31"/>
        <v>867200</v>
      </c>
      <c r="AD105" s="42">
        <f t="shared" si="40"/>
        <v>1177500</v>
      </c>
    </row>
    <row r="106" spans="1:30" s="43" customFormat="1" ht="31.5" x14ac:dyDescent="0.25">
      <c r="A106" s="25">
        <v>95</v>
      </c>
      <c r="B106" s="26" t="s">
        <v>201</v>
      </c>
      <c r="C106" s="26" t="s">
        <v>119</v>
      </c>
      <c r="D106" s="27" t="s">
        <v>185</v>
      </c>
      <c r="E106" s="28">
        <f t="shared" si="32"/>
        <v>85000</v>
      </c>
      <c r="F106" s="28">
        <v>289</v>
      </c>
      <c r="G106" s="28">
        <f t="shared" si="25"/>
        <v>24565000</v>
      </c>
      <c r="H106" s="29">
        <v>47601</v>
      </c>
      <c r="I106" s="29">
        <f t="shared" si="33"/>
        <v>13756689</v>
      </c>
      <c r="J106" s="29">
        <v>37399</v>
      </c>
      <c r="K106" s="29">
        <f t="shared" si="34"/>
        <v>10808311</v>
      </c>
      <c r="L106" s="29">
        <v>0</v>
      </c>
      <c r="M106" s="30">
        <f t="shared" si="35"/>
        <v>0</v>
      </c>
      <c r="N106" s="31">
        <f t="shared" si="36"/>
        <v>67919</v>
      </c>
      <c r="O106" s="32">
        <v>340</v>
      </c>
      <c r="P106" s="28">
        <f t="shared" si="39"/>
        <v>23092460</v>
      </c>
      <c r="Q106" s="33">
        <v>38666</v>
      </c>
      <c r="R106" s="34">
        <f t="shared" si="37"/>
        <v>13146440</v>
      </c>
      <c r="S106" s="35">
        <v>29253</v>
      </c>
      <c r="T106" s="34">
        <f t="shared" si="42"/>
        <v>9946020</v>
      </c>
      <c r="U106" s="36">
        <v>0</v>
      </c>
      <c r="V106" s="37">
        <f t="shared" si="41"/>
        <v>0</v>
      </c>
      <c r="W106" s="38">
        <f t="shared" si="26"/>
        <v>8935</v>
      </c>
      <c r="X106" s="39">
        <f t="shared" si="27"/>
        <v>8146</v>
      </c>
      <c r="Y106" s="39">
        <f t="shared" si="28"/>
        <v>0</v>
      </c>
      <c r="Z106" s="40">
        <f t="shared" si="38"/>
        <v>17081</v>
      </c>
      <c r="AA106" s="41">
        <f t="shared" si="29"/>
        <v>610249</v>
      </c>
      <c r="AB106" s="41">
        <f t="shared" si="30"/>
        <v>862291</v>
      </c>
      <c r="AC106" s="41">
        <f t="shared" si="31"/>
        <v>0</v>
      </c>
      <c r="AD106" s="42">
        <f t="shared" si="40"/>
        <v>1472540</v>
      </c>
    </row>
    <row r="107" spans="1:30" s="43" customFormat="1" ht="31.5" x14ac:dyDescent="0.25">
      <c r="A107" s="25">
        <v>96</v>
      </c>
      <c r="B107" s="26" t="s">
        <v>202</v>
      </c>
      <c r="C107" s="26" t="s">
        <v>119</v>
      </c>
      <c r="D107" s="27" t="s">
        <v>185</v>
      </c>
      <c r="E107" s="28">
        <f t="shared" si="32"/>
        <v>50</v>
      </c>
      <c r="F107" s="28">
        <v>5738</v>
      </c>
      <c r="G107" s="28">
        <f t="shared" si="25"/>
        <v>286900</v>
      </c>
      <c r="H107" s="29">
        <v>23</v>
      </c>
      <c r="I107" s="29">
        <f t="shared" si="33"/>
        <v>131974</v>
      </c>
      <c r="J107" s="29">
        <v>27</v>
      </c>
      <c r="K107" s="29">
        <f t="shared" si="34"/>
        <v>154926</v>
      </c>
      <c r="L107" s="29"/>
      <c r="M107" s="30">
        <f t="shared" si="35"/>
        <v>0</v>
      </c>
      <c r="N107" s="31">
        <f t="shared" si="36"/>
        <v>10</v>
      </c>
      <c r="O107" s="32">
        <v>6800</v>
      </c>
      <c r="P107" s="28">
        <f t="shared" si="39"/>
        <v>68000</v>
      </c>
      <c r="Q107" s="33">
        <v>5</v>
      </c>
      <c r="R107" s="34">
        <f t="shared" si="37"/>
        <v>34000</v>
      </c>
      <c r="S107" s="35">
        <v>5</v>
      </c>
      <c r="T107" s="34">
        <f t="shared" si="42"/>
        <v>34000</v>
      </c>
      <c r="U107" s="36"/>
      <c r="V107" s="37">
        <f t="shared" si="41"/>
        <v>0</v>
      </c>
      <c r="W107" s="38">
        <f t="shared" si="26"/>
        <v>18</v>
      </c>
      <c r="X107" s="39">
        <f t="shared" si="27"/>
        <v>22</v>
      </c>
      <c r="Y107" s="39">
        <f t="shared" si="28"/>
        <v>0</v>
      </c>
      <c r="Z107" s="40">
        <f t="shared" si="38"/>
        <v>40</v>
      </c>
      <c r="AA107" s="41">
        <f t="shared" si="29"/>
        <v>97974</v>
      </c>
      <c r="AB107" s="41">
        <f t="shared" si="30"/>
        <v>120926</v>
      </c>
      <c r="AC107" s="41">
        <f t="shared" si="31"/>
        <v>0</v>
      </c>
      <c r="AD107" s="42">
        <f t="shared" si="40"/>
        <v>218900</v>
      </c>
    </row>
    <row r="108" spans="1:30" s="43" customFormat="1" ht="31.5" x14ac:dyDescent="0.25">
      <c r="A108" s="25">
        <v>97</v>
      </c>
      <c r="B108" s="26" t="s">
        <v>203</v>
      </c>
      <c r="C108" s="26" t="s">
        <v>119</v>
      </c>
      <c r="D108" s="27" t="s">
        <v>185</v>
      </c>
      <c r="E108" s="28">
        <f t="shared" si="32"/>
        <v>5200</v>
      </c>
      <c r="F108" s="28">
        <v>469</v>
      </c>
      <c r="G108" s="28">
        <f t="shared" ref="G108:G139" si="43">E108*F108</f>
        <v>2438800</v>
      </c>
      <c r="H108" s="29">
        <v>2060</v>
      </c>
      <c r="I108" s="29">
        <f t="shared" si="33"/>
        <v>966140</v>
      </c>
      <c r="J108" s="29">
        <v>1870</v>
      </c>
      <c r="K108" s="29">
        <f t="shared" si="34"/>
        <v>877030</v>
      </c>
      <c r="L108" s="29">
        <v>1270</v>
      </c>
      <c r="M108" s="30">
        <f t="shared" si="35"/>
        <v>595630</v>
      </c>
      <c r="N108" s="31">
        <f t="shared" si="36"/>
        <v>3129</v>
      </c>
      <c r="O108" s="32">
        <v>560</v>
      </c>
      <c r="P108" s="28">
        <f t="shared" si="39"/>
        <v>1752240</v>
      </c>
      <c r="Q108" s="33">
        <v>1144</v>
      </c>
      <c r="R108" s="34">
        <f t="shared" si="37"/>
        <v>640640</v>
      </c>
      <c r="S108" s="35">
        <v>1420</v>
      </c>
      <c r="T108" s="34">
        <f t="shared" si="42"/>
        <v>795200</v>
      </c>
      <c r="U108" s="36">
        <v>565</v>
      </c>
      <c r="V108" s="37">
        <f t="shared" si="41"/>
        <v>316400</v>
      </c>
      <c r="W108" s="38">
        <f t="shared" ref="W108:W139" si="44">H108-Q108</f>
        <v>916</v>
      </c>
      <c r="X108" s="39">
        <f t="shared" ref="X108:X139" si="45">J108-S108</f>
        <v>450</v>
      </c>
      <c r="Y108" s="39">
        <f t="shared" ref="Y108:Y139" si="46">L108-U108</f>
        <v>705</v>
      </c>
      <c r="Z108" s="40">
        <f t="shared" si="38"/>
        <v>2071</v>
      </c>
      <c r="AA108" s="41">
        <f t="shared" ref="AA108:AA139" si="47">I108-R108</f>
        <v>325500</v>
      </c>
      <c r="AB108" s="41">
        <f t="shared" ref="AB108:AB139" si="48">K108-T108</f>
        <v>81830</v>
      </c>
      <c r="AC108" s="41">
        <f t="shared" ref="AC108:AC139" si="49">M108-V108</f>
        <v>279230</v>
      </c>
      <c r="AD108" s="42">
        <f t="shared" si="40"/>
        <v>686560</v>
      </c>
    </row>
    <row r="109" spans="1:30" s="43" customFormat="1" ht="31.5" x14ac:dyDescent="0.25">
      <c r="A109" s="25">
        <v>98</v>
      </c>
      <c r="B109" s="26" t="s">
        <v>204</v>
      </c>
      <c r="C109" s="26" t="s">
        <v>119</v>
      </c>
      <c r="D109" s="27" t="s">
        <v>41</v>
      </c>
      <c r="E109" s="28">
        <f t="shared" si="32"/>
        <v>194</v>
      </c>
      <c r="F109" s="28">
        <v>740</v>
      </c>
      <c r="G109" s="28">
        <f t="shared" si="43"/>
        <v>143560</v>
      </c>
      <c r="H109" s="29">
        <v>74</v>
      </c>
      <c r="I109" s="29">
        <f t="shared" si="33"/>
        <v>54760</v>
      </c>
      <c r="J109" s="29">
        <v>90</v>
      </c>
      <c r="K109" s="29">
        <f t="shared" si="34"/>
        <v>66600</v>
      </c>
      <c r="L109" s="29">
        <v>30</v>
      </c>
      <c r="M109" s="30">
        <f t="shared" si="35"/>
        <v>22200</v>
      </c>
      <c r="N109" s="31">
        <f t="shared" si="36"/>
        <v>100.4</v>
      </c>
      <c r="O109" s="32">
        <v>888</v>
      </c>
      <c r="P109" s="28">
        <f t="shared" si="39"/>
        <v>89155.200000000012</v>
      </c>
      <c r="Q109" s="33">
        <v>50</v>
      </c>
      <c r="R109" s="34">
        <f t="shared" si="37"/>
        <v>44400</v>
      </c>
      <c r="S109" s="35">
        <v>50</v>
      </c>
      <c r="T109" s="34">
        <f t="shared" si="42"/>
        <v>44400</v>
      </c>
      <c r="U109" s="36">
        <v>0.4</v>
      </c>
      <c r="V109" s="37">
        <f t="shared" si="41"/>
        <v>355.20000000000005</v>
      </c>
      <c r="W109" s="38">
        <f t="shared" si="44"/>
        <v>24</v>
      </c>
      <c r="X109" s="39">
        <f t="shared" si="45"/>
        <v>40</v>
      </c>
      <c r="Y109" s="39">
        <f t="shared" si="46"/>
        <v>29.6</v>
      </c>
      <c r="Z109" s="40">
        <f t="shared" si="38"/>
        <v>93.6</v>
      </c>
      <c r="AA109" s="41">
        <f t="shared" si="47"/>
        <v>10360</v>
      </c>
      <c r="AB109" s="41">
        <f t="shared" si="48"/>
        <v>22200</v>
      </c>
      <c r="AC109" s="41">
        <f t="shared" si="49"/>
        <v>21844.799999999999</v>
      </c>
      <c r="AD109" s="42">
        <f t="shared" si="40"/>
        <v>54404.800000000003</v>
      </c>
    </row>
    <row r="110" spans="1:30" s="43" customFormat="1" ht="31.5" x14ac:dyDescent="0.25">
      <c r="A110" s="25">
        <v>99</v>
      </c>
      <c r="B110" s="26" t="s">
        <v>205</v>
      </c>
      <c r="C110" s="26" t="s">
        <v>119</v>
      </c>
      <c r="D110" s="27" t="s">
        <v>41</v>
      </c>
      <c r="E110" s="28">
        <f t="shared" si="32"/>
        <v>1900</v>
      </c>
      <c r="F110" s="28">
        <v>3695</v>
      </c>
      <c r="G110" s="28">
        <f t="shared" si="43"/>
        <v>7020500</v>
      </c>
      <c r="H110" s="29">
        <v>900</v>
      </c>
      <c r="I110" s="29">
        <f t="shared" si="33"/>
        <v>3325500</v>
      </c>
      <c r="J110" s="29">
        <v>550</v>
      </c>
      <c r="K110" s="29">
        <f t="shared" si="34"/>
        <v>2032250</v>
      </c>
      <c r="L110" s="29">
        <v>450</v>
      </c>
      <c r="M110" s="30">
        <f t="shared" si="35"/>
        <v>1662750</v>
      </c>
      <c r="N110" s="31">
        <f t="shared" si="36"/>
        <v>1179</v>
      </c>
      <c r="O110" s="32">
        <v>4430</v>
      </c>
      <c r="P110" s="28">
        <f t="shared" si="39"/>
        <v>5222970</v>
      </c>
      <c r="Q110" s="33">
        <v>491</v>
      </c>
      <c r="R110" s="34">
        <f t="shared" si="37"/>
        <v>2175130</v>
      </c>
      <c r="S110" s="35">
        <v>443</v>
      </c>
      <c r="T110" s="34">
        <f t="shared" si="42"/>
        <v>1962490</v>
      </c>
      <c r="U110" s="36">
        <v>245</v>
      </c>
      <c r="V110" s="37">
        <f t="shared" si="41"/>
        <v>1085350</v>
      </c>
      <c r="W110" s="38">
        <f t="shared" si="44"/>
        <v>409</v>
      </c>
      <c r="X110" s="39">
        <f t="shared" si="45"/>
        <v>107</v>
      </c>
      <c r="Y110" s="39">
        <f t="shared" si="46"/>
        <v>205</v>
      </c>
      <c r="Z110" s="40">
        <f t="shared" si="38"/>
        <v>721</v>
      </c>
      <c r="AA110" s="41">
        <f t="shared" si="47"/>
        <v>1150370</v>
      </c>
      <c r="AB110" s="41">
        <f t="shared" si="48"/>
        <v>69760</v>
      </c>
      <c r="AC110" s="41">
        <f t="shared" si="49"/>
        <v>577400</v>
      </c>
      <c r="AD110" s="42">
        <f t="shared" si="40"/>
        <v>1797530</v>
      </c>
    </row>
    <row r="111" spans="1:30" s="43" customFormat="1" ht="31.5" x14ac:dyDescent="0.25">
      <c r="A111" s="25">
        <v>100</v>
      </c>
      <c r="B111" s="26" t="s">
        <v>206</v>
      </c>
      <c r="C111" s="26" t="s">
        <v>119</v>
      </c>
      <c r="D111" s="27" t="s">
        <v>41</v>
      </c>
      <c r="E111" s="28">
        <f t="shared" si="32"/>
        <v>150</v>
      </c>
      <c r="F111" s="28">
        <v>3596</v>
      </c>
      <c r="G111" s="28">
        <f t="shared" si="43"/>
        <v>539400</v>
      </c>
      <c r="H111" s="29">
        <v>50</v>
      </c>
      <c r="I111" s="29">
        <f t="shared" si="33"/>
        <v>179800</v>
      </c>
      <c r="J111" s="29">
        <v>70</v>
      </c>
      <c r="K111" s="29">
        <f t="shared" si="34"/>
        <v>251720</v>
      </c>
      <c r="L111" s="29">
        <v>30</v>
      </c>
      <c r="M111" s="30">
        <f t="shared" si="35"/>
        <v>107880</v>
      </c>
      <c r="N111" s="31">
        <f t="shared" si="36"/>
        <v>20</v>
      </c>
      <c r="O111" s="32">
        <v>4315</v>
      </c>
      <c r="P111" s="28">
        <f t="shared" si="39"/>
        <v>86300</v>
      </c>
      <c r="Q111" s="33">
        <v>10</v>
      </c>
      <c r="R111" s="34">
        <f t="shared" si="37"/>
        <v>43150</v>
      </c>
      <c r="S111" s="35">
        <v>10</v>
      </c>
      <c r="T111" s="34">
        <f t="shared" si="42"/>
        <v>43150</v>
      </c>
      <c r="U111" s="36"/>
      <c r="V111" s="37">
        <f t="shared" si="41"/>
        <v>0</v>
      </c>
      <c r="W111" s="38">
        <f t="shared" si="44"/>
        <v>40</v>
      </c>
      <c r="X111" s="39">
        <f t="shared" si="45"/>
        <v>60</v>
      </c>
      <c r="Y111" s="39">
        <f t="shared" si="46"/>
        <v>30</v>
      </c>
      <c r="Z111" s="40">
        <f t="shared" si="38"/>
        <v>130</v>
      </c>
      <c r="AA111" s="41">
        <f t="shared" si="47"/>
        <v>136650</v>
      </c>
      <c r="AB111" s="41">
        <f t="shared" si="48"/>
        <v>208570</v>
      </c>
      <c r="AC111" s="41">
        <f t="shared" si="49"/>
        <v>107880</v>
      </c>
      <c r="AD111" s="42">
        <f t="shared" si="40"/>
        <v>453100</v>
      </c>
    </row>
    <row r="112" spans="1:30" s="43" customFormat="1" ht="31.5" x14ac:dyDescent="0.25">
      <c r="A112" s="25">
        <v>101</v>
      </c>
      <c r="B112" s="26" t="s">
        <v>207</v>
      </c>
      <c r="C112" s="26" t="s">
        <v>119</v>
      </c>
      <c r="D112" s="27" t="s">
        <v>41</v>
      </c>
      <c r="E112" s="28">
        <f t="shared" si="32"/>
        <v>150</v>
      </c>
      <c r="F112" s="28">
        <v>600</v>
      </c>
      <c r="G112" s="28">
        <f t="shared" si="43"/>
        <v>90000</v>
      </c>
      <c r="H112" s="29">
        <v>50</v>
      </c>
      <c r="I112" s="29">
        <f t="shared" si="33"/>
        <v>30000</v>
      </c>
      <c r="J112" s="29">
        <v>50</v>
      </c>
      <c r="K112" s="29">
        <f t="shared" si="34"/>
        <v>30000</v>
      </c>
      <c r="L112" s="29">
        <v>50</v>
      </c>
      <c r="M112" s="30">
        <f t="shared" si="35"/>
        <v>30000</v>
      </c>
      <c r="N112" s="31">
        <f t="shared" si="36"/>
        <v>25</v>
      </c>
      <c r="O112" s="32">
        <v>720</v>
      </c>
      <c r="P112" s="28">
        <f t="shared" si="39"/>
        <v>18000</v>
      </c>
      <c r="Q112" s="33">
        <v>10</v>
      </c>
      <c r="R112" s="34">
        <f t="shared" si="37"/>
        <v>7200</v>
      </c>
      <c r="S112" s="35">
        <v>10</v>
      </c>
      <c r="T112" s="34">
        <f t="shared" si="42"/>
        <v>7200</v>
      </c>
      <c r="U112" s="36">
        <v>5</v>
      </c>
      <c r="V112" s="37">
        <f t="shared" si="41"/>
        <v>3600</v>
      </c>
      <c r="W112" s="38">
        <f t="shared" si="44"/>
        <v>40</v>
      </c>
      <c r="X112" s="39">
        <f t="shared" si="45"/>
        <v>40</v>
      </c>
      <c r="Y112" s="39">
        <f t="shared" si="46"/>
        <v>45</v>
      </c>
      <c r="Z112" s="40">
        <f t="shared" si="38"/>
        <v>125</v>
      </c>
      <c r="AA112" s="41">
        <f t="shared" si="47"/>
        <v>22800</v>
      </c>
      <c r="AB112" s="41">
        <f t="shared" si="48"/>
        <v>22800</v>
      </c>
      <c r="AC112" s="41">
        <f t="shared" si="49"/>
        <v>26400</v>
      </c>
      <c r="AD112" s="42">
        <f t="shared" si="40"/>
        <v>72000</v>
      </c>
    </row>
    <row r="113" spans="1:30" s="43" customFormat="1" ht="31.5" x14ac:dyDescent="0.25">
      <c r="A113" s="25">
        <v>102</v>
      </c>
      <c r="B113" s="26" t="s">
        <v>208</v>
      </c>
      <c r="C113" s="26" t="s">
        <v>119</v>
      </c>
      <c r="D113" s="27" t="s">
        <v>41</v>
      </c>
      <c r="E113" s="28">
        <f t="shared" si="32"/>
        <v>180</v>
      </c>
      <c r="F113" s="28">
        <v>1880</v>
      </c>
      <c r="G113" s="28">
        <f t="shared" si="43"/>
        <v>338400</v>
      </c>
      <c r="H113" s="29">
        <v>90</v>
      </c>
      <c r="I113" s="29">
        <f t="shared" si="33"/>
        <v>169200</v>
      </c>
      <c r="J113" s="29">
        <v>60</v>
      </c>
      <c r="K113" s="29">
        <f t="shared" si="34"/>
        <v>112800</v>
      </c>
      <c r="L113" s="29">
        <v>30</v>
      </c>
      <c r="M113" s="30">
        <f t="shared" si="35"/>
        <v>56400</v>
      </c>
      <c r="N113" s="31">
        <f t="shared" si="36"/>
        <v>100</v>
      </c>
      <c r="O113" s="32">
        <v>2250</v>
      </c>
      <c r="P113" s="28">
        <f t="shared" si="39"/>
        <v>225000</v>
      </c>
      <c r="Q113" s="33">
        <v>40</v>
      </c>
      <c r="R113" s="34">
        <f t="shared" si="37"/>
        <v>90000</v>
      </c>
      <c r="S113" s="35">
        <v>40</v>
      </c>
      <c r="T113" s="34">
        <f t="shared" si="42"/>
        <v>90000</v>
      </c>
      <c r="U113" s="36">
        <v>20</v>
      </c>
      <c r="V113" s="37">
        <f t="shared" si="41"/>
        <v>45000</v>
      </c>
      <c r="W113" s="38">
        <f t="shared" si="44"/>
        <v>50</v>
      </c>
      <c r="X113" s="39">
        <f t="shared" si="45"/>
        <v>20</v>
      </c>
      <c r="Y113" s="39">
        <f t="shared" si="46"/>
        <v>10</v>
      </c>
      <c r="Z113" s="40">
        <f t="shared" si="38"/>
        <v>80</v>
      </c>
      <c r="AA113" s="41">
        <f t="shared" si="47"/>
        <v>79200</v>
      </c>
      <c r="AB113" s="41">
        <f t="shared" si="48"/>
        <v>22800</v>
      </c>
      <c r="AC113" s="41">
        <f t="shared" si="49"/>
        <v>11400</v>
      </c>
      <c r="AD113" s="42">
        <f t="shared" si="40"/>
        <v>113400</v>
      </c>
    </row>
    <row r="114" spans="1:30" s="43" customFormat="1" ht="31.5" x14ac:dyDescent="0.25">
      <c r="A114" s="25">
        <v>103</v>
      </c>
      <c r="B114" s="26" t="s">
        <v>209</v>
      </c>
      <c r="C114" s="26" t="s">
        <v>119</v>
      </c>
      <c r="D114" s="27" t="s">
        <v>41</v>
      </c>
      <c r="E114" s="28">
        <f t="shared" si="32"/>
        <v>300</v>
      </c>
      <c r="F114" s="28">
        <v>1205</v>
      </c>
      <c r="G114" s="28">
        <f t="shared" si="43"/>
        <v>361500</v>
      </c>
      <c r="H114" s="29">
        <v>140</v>
      </c>
      <c r="I114" s="29">
        <f t="shared" si="33"/>
        <v>168700</v>
      </c>
      <c r="J114" s="29">
        <v>130</v>
      </c>
      <c r="K114" s="29">
        <f t="shared" si="34"/>
        <v>156650</v>
      </c>
      <c r="L114" s="29">
        <v>30</v>
      </c>
      <c r="M114" s="30">
        <f t="shared" si="35"/>
        <v>36150</v>
      </c>
      <c r="N114" s="31">
        <f t="shared" si="36"/>
        <v>38</v>
      </c>
      <c r="O114" s="32">
        <v>1440</v>
      </c>
      <c r="P114" s="28">
        <f t="shared" si="39"/>
        <v>54720</v>
      </c>
      <c r="Q114" s="33">
        <v>15</v>
      </c>
      <c r="R114" s="34">
        <f t="shared" si="37"/>
        <v>21600</v>
      </c>
      <c r="S114" s="35">
        <v>15</v>
      </c>
      <c r="T114" s="34">
        <f t="shared" si="42"/>
        <v>21600</v>
      </c>
      <c r="U114" s="36">
        <v>8</v>
      </c>
      <c r="V114" s="37">
        <f t="shared" si="41"/>
        <v>11520</v>
      </c>
      <c r="W114" s="38">
        <f t="shared" si="44"/>
        <v>125</v>
      </c>
      <c r="X114" s="39">
        <f t="shared" si="45"/>
        <v>115</v>
      </c>
      <c r="Y114" s="39">
        <f t="shared" si="46"/>
        <v>22</v>
      </c>
      <c r="Z114" s="40">
        <f t="shared" si="38"/>
        <v>262</v>
      </c>
      <c r="AA114" s="41">
        <f t="shared" si="47"/>
        <v>147100</v>
      </c>
      <c r="AB114" s="41">
        <f t="shared" si="48"/>
        <v>135050</v>
      </c>
      <c r="AC114" s="41">
        <f t="shared" si="49"/>
        <v>24630</v>
      </c>
      <c r="AD114" s="42">
        <f t="shared" si="40"/>
        <v>306780</v>
      </c>
    </row>
    <row r="115" spans="1:30" s="43" customFormat="1" ht="31.5" x14ac:dyDescent="0.25">
      <c r="A115" s="25">
        <v>104</v>
      </c>
      <c r="B115" s="26" t="s">
        <v>210</v>
      </c>
      <c r="C115" s="26" t="s">
        <v>119</v>
      </c>
      <c r="D115" s="27" t="s">
        <v>41</v>
      </c>
      <c r="E115" s="28">
        <f t="shared" si="32"/>
        <v>200</v>
      </c>
      <c r="F115" s="28">
        <v>812</v>
      </c>
      <c r="G115" s="28">
        <f t="shared" si="43"/>
        <v>162400</v>
      </c>
      <c r="H115" s="29">
        <v>90</v>
      </c>
      <c r="I115" s="29">
        <f t="shared" si="33"/>
        <v>73080</v>
      </c>
      <c r="J115" s="29">
        <v>80</v>
      </c>
      <c r="K115" s="29">
        <f t="shared" si="34"/>
        <v>64960</v>
      </c>
      <c r="L115" s="29">
        <v>30</v>
      </c>
      <c r="M115" s="30">
        <f t="shared" si="35"/>
        <v>24360</v>
      </c>
      <c r="N115" s="31">
        <f t="shared" si="36"/>
        <v>106.16</v>
      </c>
      <c r="O115" s="32">
        <v>970</v>
      </c>
      <c r="P115" s="28">
        <f t="shared" si="39"/>
        <v>102975.2</v>
      </c>
      <c r="Q115" s="33">
        <v>79.2</v>
      </c>
      <c r="R115" s="34">
        <f t="shared" si="37"/>
        <v>76824</v>
      </c>
      <c r="S115" s="35">
        <v>26.96</v>
      </c>
      <c r="T115" s="34">
        <f t="shared" si="42"/>
        <v>26151.200000000001</v>
      </c>
      <c r="U115" s="36">
        <v>0</v>
      </c>
      <c r="V115" s="37">
        <f t="shared" si="41"/>
        <v>0</v>
      </c>
      <c r="W115" s="38">
        <f t="shared" si="44"/>
        <v>10.799999999999997</v>
      </c>
      <c r="X115" s="39">
        <f t="shared" si="45"/>
        <v>53.04</v>
      </c>
      <c r="Y115" s="39">
        <f t="shared" si="46"/>
        <v>30</v>
      </c>
      <c r="Z115" s="40">
        <f t="shared" si="38"/>
        <v>93.84</v>
      </c>
      <c r="AA115" s="41">
        <f t="shared" si="47"/>
        <v>-3744</v>
      </c>
      <c r="AB115" s="41">
        <f t="shared" si="48"/>
        <v>38808.800000000003</v>
      </c>
      <c r="AC115" s="41">
        <f t="shared" si="49"/>
        <v>24360</v>
      </c>
      <c r="AD115" s="42">
        <f t="shared" si="40"/>
        <v>59424.800000000003</v>
      </c>
    </row>
    <row r="116" spans="1:30" s="43" customFormat="1" ht="31.5" x14ac:dyDescent="0.25">
      <c r="A116" s="25">
        <v>105</v>
      </c>
      <c r="B116" s="26" t="s">
        <v>211</v>
      </c>
      <c r="C116" s="26" t="s">
        <v>119</v>
      </c>
      <c r="D116" s="27" t="s">
        <v>41</v>
      </c>
      <c r="E116" s="28">
        <f t="shared" si="32"/>
        <v>800</v>
      </c>
      <c r="F116" s="28">
        <v>892</v>
      </c>
      <c r="G116" s="28">
        <f t="shared" si="43"/>
        <v>713600</v>
      </c>
      <c r="H116" s="29">
        <v>470</v>
      </c>
      <c r="I116" s="29">
        <f t="shared" si="33"/>
        <v>419240</v>
      </c>
      <c r="J116" s="29">
        <v>210</v>
      </c>
      <c r="K116" s="29">
        <f t="shared" si="34"/>
        <v>187320</v>
      </c>
      <c r="L116" s="29">
        <v>120</v>
      </c>
      <c r="M116" s="30">
        <f t="shared" si="35"/>
        <v>107040</v>
      </c>
      <c r="N116" s="31">
        <f t="shared" si="36"/>
        <v>304.8</v>
      </c>
      <c r="O116" s="32">
        <v>1070</v>
      </c>
      <c r="P116" s="28">
        <f t="shared" si="39"/>
        <v>326136</v>
      </c>
      <c r="Q116" s="33">
        <v>200</v>
      </c>
      <c r="R116" s="34">
        <f t="shared" si="37"/>
        <v>214000</v>
      </c>
      <c r="S116" s="35">
        <v>100</v>
      </c>
      <c r="T116" s="34">
        <f t="shared" si="42"/>
        <v>107000</v>
      </c>
      <c r="U116" s="36">
        <v>4.8</v>
      </c>
      <c r="V116" s="37">
        <f t="shared" si="41"/>
        <v>5136</v>
      </c>
      <c r="W116" s="38">
        <f t="shared" si="44"/>
        <v>270</v>
      </c>
      <c r="X116" s="39">
        <f t="shared" si="45"/>
        <v>110</v>
      </c>
      <c r="Y116" s="39">
        <f t="shared" si="46"/>
        <v>115.2</v>
      </c>
      <c r="Z116" s="40">
        <f t="shared" si="38"/>
        <v>495.2</v>
      </c>
      <c r="AA116" s="41">
        <f t="shared" si="47"/>
        <v>205240</v>
      </c>
      <c r="AB116" s="41">
        <f t="shared" si="48"/>
        <v>80320</v>
      </c>
      <c r="AC116" s="41">
        <f t="shared" si="49"/>
        <v>101904</v>
      </c>
      <c r="AD116" s="42">
        <f t="shared" si="40"/>
        <v>387464</v>
      </c>
    </row>
    <row r="117" spans="1:30" s="43" customFormat="1" ht="31.5" x14ac:dyDescent="0.25">
      <c r="A117" s="25">
        <v>106</v>
      </c>
      <c r="B117" s="26" t="s">
        <v>212</v>
      </c>
      <c r="C117" s="26" t="s">
        <v>119</v>
      </c>
      <c r="D117" s="27" t="s">
        <v>41</v>
      </c>
      <c r="E117" s="28">
        <f t="shared" si="32"/>
        <v>1600</v>
      </c>
      <c r="F117" s="28">
        <v>779</v>
      </c>
      <c r="G117" s="28">
        <f t="shared" si="43"/>
        <v>1246400</v>
      </c>
      <c r="H117" s="29">
        <v>702</v>
      </c>
      <c r="I117" s="29">
        <f t="shared" si="33"/>
        <v>546858</v>
      </c>
      <c r="J117" s="29">
        <v>498</v>
      </c>
      <c r="K117" s="29">
        <f t="shared" si="34"/>
        <v>387942</v>
      </c>
      <c r="L117" s="29">
        <v>400</v>
      </c>
      <c r="M117" s="30">
        <f t="shared" si="35"/>
        <v>311600</v>
      </c>
      <c r="N117" s="31">
        <f t="shared" si="36"/>
        <v>920</v>
      </c>
      <c r="O117" s="32">
        <v>930</v>
      </c>
      <c r="P117" s="28">
        <f t="shared" si="39"/>
        <v>855600</v>
      </c>
      <c r="Q117" s="33">
        <v>400</v>
      </c>
      <c r="R117" s="34">
        <f t="shared" si="37"/>
        <v>372000</v>
      </c>
      <c r="S117" s="35">
        <v>320</v>
      </c>
      <c r="T117" s="34">
        <f t="shared" si="42"/>
        <v>297600</v>
      </c>
      <c r="U117" s="36">
        <v>200</v>
      </c>
      <c r="V117" s="37">
        <f t="shared" si="41"/>
        <v>186000</v>
      </c>
      <c r="W117" s="38">
        <f t="shared" si="44"/>
        <v>302</v>
      </c>
      <c r="X117" s="39">
        <f t="shared" si="45"/>
        <v>178</v>
      </c>
      <c r="Y117" s="39">
        <f t="shared" si="46"/>
        <v>200</v>
      </c>
      <c r="Z117" s="40">
        <f t="shared" si="38"/>
        <v>680</v>
      </c>
      <c r="AA117" s="41">
        <f t="shared" si="47"/>
        <v>174858</v>
      </c>
      <c r="AB117" s="41">
        <f t="shared" si="48"/>
        <v>90342</v>
      </c>
      <c r="AC117" s="41">
        <f t="shared" si="49"/>
        <v>125600</v>
      </c>
      <c r="AD117" s="42">
        <f t="shared" si="40"/>
        <v>390800</v>
      </c>
    </row>
    <row r="118" spans="1:30" s="43" customFormat="1" ht="31.5" x14ac:dyDescent="0.25">
      <c r="A118" s="25">
        <v>107</v>
      </c>
      <c r="B118" s="46" t="s">
        <v>213</v>
      </c>
      <c r="C118" s="26" t="s">
        <v>119</v>
      </c>
      <c r="D118" s="27" t="s">
        <v>41</v>
      </c>
      <c r="E118" s="28">
        <f t="shared" si="32"/>
        <v>1000</v>
      </c>
      <c r="F118" s="28">
        <v>1112</v>
      </c>
      <c r="G118" s="28">
        <f t="shared" si="43"/>
        <v>1112000</v>
      </c>
      <c r="H118" s="29">
        <v>435</v>
      </c>
      <c r="I118" s="29">
        <f t="shared" si="33"/>
        <v>483720</v>
      </c>
      <c r="J118" s="29">
        <v>465</v>
      </c>
      <c r="K118" s="29">
        <f t="shared" si="34"/>
        <v>517080</v>
      </c>
      <c r="L118" s="29">
        <v>100</v>
      </c>
      <c r="M118" s="30">
        <f t="shared" si="35"/>
        <v>111200</v>
      </c>
      <c r="N118" s="31">
        <f t="shared" si="36"/>
        <v>446</v>
      </c>
      <c r="O118" s="32">
        <v>1330</v>
      </c>
      <c r="P118" s="28">
        <f t="shared" si="39"/>
        <v>593180</v>
      </c>
      <c r="Q118" s="33">
        <v>242</v>
      </c>
      <c r="R118" s="34">
        <f t="shared" si="37"/>
        <v>321860</v>
      </c>
      <c r="S118" s="35">
        <v>200</v>
      </c>
      <c r="T118" s="34">
        <f t="shared" si="42"/>
        <v>266000</v>
      </c>
      <c r="U118" s="36">
        <v>4</v>
      </c>
      <c r="V118" s="37">
        <f t="shared" si="41"/>
        <v>5320</v>
      </c>
      <c r="W118" s="38">
        <f t="shared" si="44"/>
        <v>193</v>
      </c>
      <c r="X118" s="39">
        <f t="shared" si="45"/>
        <v>265</v>
      </c>
      <c r="Y118" s="39">
        <f t="shared" si="46"/>
        <v>96</v>
      </c>
      <c r="Z118" s="40">
        <f t="shared" si="38"/>
        <v>554</v>
      </c>
      <c r="AA118" s="41">
        <f t="shared" si="47"/>
        <v>161860</v>
      </c>
      <c r="AB118" s="41">
        <f t="shared" si="48"/>
        <v>251080</v>
      </c>
      <c r="AC118" s="41">
        <f t="shared" si="49"/>
        <v>105880</v>
      </c>
      <c r="AD118" s="42">
        <f t="shared" si="40"/>
        <v>518820</v>
      </c>
    </row>
    <row r="119" spans="1:30" s="43" customFormat="1" ht="31.5" x14ac:dyDescent="0.25">
      <c r="A119" s="25">
        <v>108</v>
      </c>
      <c r="B119" s="26" t="s">
        <v>214</v>
      </c>
      <c r="C119" s="26" t="s">
        <v>119</v>
      </c>
      <c r="D119" s="27" t="s">
        <v>41</v>
      </c>
      <c r="E119" s="28">
        <f t="shared" si="32"/>
        <v>300</v>
      </c>
      <c r="F119" s="28">
        <v>1200</v>
      </c>
      <c r="G119" s="28">
        <f t="shared" si="43"/>
        <v>360000</v>
      </c>
      <c r="H119" s="29">
        <v>106</v>
      </c>
      <c r="I119" s="29">
        <f t="shared" si="33"/>
        <v>127200</v>
      </c>
      <c r="J119" s="29">
        <v>124</v>
      </c>
      <c r="K119" s="29">
        <f t="shared" si="34"/>
        <v>148800</v>
      </c>
      <c r="L119" s="29">
        <v>70</v>
      </c>
      <c r="M119" s="30">
        <f t="shared" si="35"/>
        <v>84000</v>
      </c>
      <c r="N119" s="31">
        <f t="shared" si="36"/>
        <v>162</v>
      </c>
      <c r="O119" s="32">
        <v>1500</v>
      </c>
      <c r="P119" s="28">
        <f t="shared" si="39"/>
        <v>243000</v>
      </c>
      <c r="Q119" s="33">
        <v>75</v>
      </c>
      <c r="R119" s="34">
        <f t="shared" si="37"/>
        <v>112500</v>
      </c>
      <c r="S119" s="35">
        <v>75</v>
      </c>
      <c r="T119" s="34">
        <f t="shared" si="42"/>
        <v>112500</v>
      </c>
      <c r="U119" s="36">
        <v>12</v>
      </c>
      <c r="V119" s="37">
        <f t="shared" si="41"/>
        <v>18000</v>
      </c>
      <c r="W119" s="38">
        <f t="shared" si="44"/>
        <v>31</v>
      </c>
      <c r="X119" s="39">
        <f t="shared" si="45"/>
        <v>49</v>
      </c>
      <c r="Y119" s="39">
        <f t="shared" si="46"/>
        <v>58</v>
      </c>
      <c r="Z119" s="40">
        <f t="shared" si="38"/>
        <v>138</v>
      </c>
      <c r="AA119" s="41">
        <f t="shared" si="47"/>
        <v>14700</v>
      </c>
      <c r="AB119" s="41">
        <f t="shared" si="48"/>
        <v>36300</v>
      </c>
      <c r="AC119" s="41">
        <f t="shared" si="49"/>
        <v>66000</v>
      </c>
      <c r="AD119" s="42">
        <f t="shared" si="40"/>
        <v>117000</v>
      </c>
    </row>
    <row r="120" spans="1:30" s="43" customFormat="1" ht="31.5" x14ac:dyDescent="0.25">
      <c r="A120" s="25">
        <v>109</v>
      </c>
      <c r="B120" s="26" t="s">
        <v>215</v>
      </c>
      <c r="C120" s="26" t="s">
        <v>119</v>
      </c>
      <c r="D120" s="27" t="s">
        <v>41</v>
      </c>
      <c r="E120" s="28">
        <f t="shared" si="32"/>
        <v>300</v>
      </c>
      <c r="F120" s="28">
        <v>1200</v>
      </c>
      <c r="G120" s="28">
        <f t="shared" si="43"/>
        <v>360000</v>
      </c>
      <c r="H120" s="29">
        <v>75</v>
      </c>
      <c r="I120" s="29">
        <f t="shared" si="33"/>
        <v>90000</v>
      </c>
      <c r="J120" s="29">
        <v>155</v>
      </c>
      <c r="K120" s="29">
        <f t="shared" si="34"/>
        <v>186000</v>
      </c>
      <c r="L120" s="29">
        <v>70</v>
      </c>
      <c r="M120" s="30">
        <f t="shared" si="35"/>
        <v>84000</v>
      </c>
      <c r="N120" s="31">
        <f t="shared" si="36"/>
        <v>180</v>
      </c>
      <c r="O120" s="32">
        <v>1500</v>
      </c>
      <c r="P120" s="28">
        <f t="shared" si="39"/>
        <v>270000</v>
      </c>
      <c r="Q120" s="33">
        <v>75</v>
      </c>
      <c r="R120" s="34">
        <f t="shared" si="37"/>
        <v>112500</v>
      </c>
      <c r="S120" s="35">
        <v>75</v>
      </c>
      <c r="T120" s="34">
        <f t="shared" si="42"/>
        <v>112500</v>
      </c>
      <c r="U120" s="36">
        <v>30</v>
      </c>
      <c r="V120" s="37">
        <f t="shared" si="41"/>
        <v>45000</v>
      </c>
      <c r="W120" s="38">
        <f t="shared" si="44"/>
        <v>0</v>
      </c>
      <c r="X120" s="39">
        <f t="shared" si="45"/>
        <v>80</v>
      </c>
      <c r="Y120" s="39">
        <f t="shared" si="46"/>
        <v>40</v>
      </c>
      <c r="Z120" s="40">
        <f t="shared" si="38"/>
        <v>120</v>
      </c>
      <c r="AA120" s="41">
        <f t="shared" si="47"/>
        <v>-22500</v>
      </c>
      <c r="AB120" s="41">
        <f t="shared" si="48"/>
        <v>73500</v>
      </c>
      <c r="AC120" s="41">
        <f t="shared" si="49"/>
        <v>39000</v>
      </c>
      <c r="AD120" s="42">
        <f t="shared" si="40"/>
        <v>90000</v>
      </c>
    </row>
    <row r="121" spans="1:30" s="43" customFormat="1" ht="31.5" x14ac:dyDescent="0.25">
      <c r="A121" s="25">
        <v>110</v>
      </c>
      <c r="B121" s="26" t="s">
        <v>216</v>
      </c>
      <c r="C121" s="26" t="s">
        <v>119</v>
      </c>
      <c r="D121" s="27" t="s">
        <v>41</v>
      </c>
      <c r="E121" s="28">
        <f t="shared" si="32"/>
        <v>500</v>
      </c>
      <c r="F121" s="28">
        <v>2309</v>
      </c>
      <c r="G121" s="28">
        <f t="shared" si="43"/>
        <v>1154500</v>
      </c>
      <c r="H121" s="29">
        <v>206</v>
      </c>
      <c r="I121" s="29">
        <f t="shared" si="33"/>
        <v>475654</v>
      </c>
      <c r="J121" s="29">
        <v>234</v>
      </c>
      <c r="K121" s="29">
        <f t="shared" si="34"/>
        <v>540306</v>
      </c>
      <c r="L121" s="29">
        <v>60</v>
      </c>
      <c r="M121" s="30">
        <f t="shared" si="35"/>
        <v>138540</v>
      </c>
      <c r="N121" s="31">
        <f t="shared" si="36"/>
        <v>272.3</v>
      </c>
      <c r="O121" s="32">
        <v>2770</v>
      </c>
      <c r="P121" s="28">
        <f t="shared" si="39"/>
        <v>754271</v>
      </c>
      <c r="Q121" s="33">
        <v>88.5</v>
      </c>
      <c r="R121" s="34">
        <f t="shared" si="37"/>
        <v>245145</v>
      </c>
      <c r="S121" s="35">
        <v>183.8</v>
      </c>
      <c r="T121" s="34">
        <f t="shared" si="42"/>
        <v>509126.00000000006</v>
      </c>
      <c r="U121" s="36">
        <v>0</v>
      </c>
      <c r="V121" s="37">
        <f t="shared" si="41"/>
        <v>0</v>
      </c>
      <c r="W121" s="38">
        <f t="shared" si="44"/>
        <v>117.5</v>
      </c>
      <c r="X121" s="39">
        <f t="shared" si="45"/>
        <v>50.199999999999989</v>
      </c>
      <c r="Y121" s="39">
        <f t="shared" si="46"/>
        <v>60</v>
      </c>
      <c r="Z121" s="40">
        <f t="shared" si="38"/>
        <v>227.7</v>
      </c>
      <c r="AA121" s="41">
        <f t="shared" si="47"/>
        <v>230509</v>
      </c>
      <c r="AB121" s="41">
        <f t="shared" si="48"/>
        <v>31179.999999999942</v>
      </c>
      <c r="AC121" s="41">
        <f t="shared" si="49"/>
        <v>138540</v>
      </c>
      <c r="AD121" s="42">
        <f t="shared" si="40"/>
        <v>400228.99999999994</v>
      </c>
    </row>
    <row r="122" spans="1:30" s="43" customFormat="1" ht="31.5" x14ac:dyDescent="0.25">
      <c r="A122" s="25">
        <v>111</v>
      </c>
      <c r="B122" s="26" t="s">
        <v>217</v>
      </c>
      <c r="C122" s="26" t="s">
        <v>119</v>
      </c>
      <c r="D122" s="27" t="s">
        <v>41</v>
      </c>
      <c r="E122" s="28">
        <f t="shared" si="32"/>
        <v>27000</v>
      </c>
      <c r="F122" s="28">
        <v>1800</v>
      </c>
      <c r="G122" s="28">
        <f t="shared" si="43"/>
        <v>48600000</v>
      </c>
      <c r="H122" s="29">
        <v>9000</v>
      </c>
      <c r="I122" s="29">
        <f t="shared" si="33"/>
        <v>16200000</v>
      </c>
      <c r="J122" s="29">
        <v>10200</v>
      </c>
      <c r="K122" s="29">
        <f t="shared" si="34"/>
        <v>18360000</v>
      </c>
      <c r="L122" s="29">
        <v>7800</v>
      </c>
      <c r="M122" s="30">
        <f t="shared" si="35"/>
        <v>14040000</v>
      </c>
      <c r="N122" s="31">
        <f t="shared" si="36"/>
        <v>16100</v>
      </c>
      <c r="O122" s="32">
        <v>2160</v>
      </c>
      <c r="P122" s="28">
        <f t="shared" si="39"/>
        <v>34776000</v>
      </c>
      <c r="Q122" s="33">
        <v>4500</v>
      </c>
      <c r="R122" s="34">
        <f t="shared" si="37"/>
        <v>9720000</v>
      </c>
      <c r="S122" s="35">
        <v>7000</v>
      </c>
      <c r="T122" s="34">
        <f t="shared" si="42"/>
        <v>15120000</v>
      </c>
      <c r="U122" s="36">
        <v>4600</v>
      </c>
      <c r="V122" s="37">
        <f t="shared" si="41"/>
        <v>9936000</v>
      </c>
      <c r="W122" s="38">
        <f t="shared" si="44"/>
        <v>4500</v>
      </c>
      <c r="X122" s="39">
        <f t="shared" si="45"/>
        <v>3200</v>
      </c>
      <c r="Y122" s="39">
        <f t="shared" si="46"/>
        <v>3200</v>
      </c>
      <c r="Z122" s="40">
        <f t="shared" si="38"/>
        <v>10900</v>
      </c>
      <c r="AA122" s="41">
        <f t="shared" si="47"/>
        <v>6480000</v>
      </c>
      <c r="AB122" s="41">
        <f t="shared" si="48"/>
        <v>3240000</v>
      </c>
      <c r="AC122" s="41">
        <f t="shared" si="49"/>
        <v>4104000</v>
      </c>
      <c r="AD122" s="42">
        <f t="shared" si="40"/>
        <v>13824000</v>
      </c>
    </row>
    <row r="123" spans="1:30" s="43" customFormat="1" ht="31.5" x14ac:dyDescent="0.25">
      <c r="A123" s="25">
        <v>112</v>
      </c>
      <c r="B123" s="26" t="s">
        <v>218</v>
      </c>
      <c r="C123" s="26" t="s">
        <v>119</v>
      </c>
      <c r="D123" s="27" t="s">
        <v>41</v>
      </c>
      <c r="E123" s="28">
        <v>900</v>
      </c>
      <c r="F123" s="28">
        <v>1600</v>
      </c>
      <c r="G123" s="28">
        <f t="shared" si="43"/>
        <v>1440000</v>
      </c>
      <c r="H123" s="29">
        <v>300</v>
      </c>
      <c r="I123" s="29">
        <f t="shared" si="33"/>
        <v>480000</v>
      </c>
      <c r="J123" s="29">
        <v>300</v>
      </c>
      <c r="K123" s="29">
        <f t="shared" si="34"/>
        <v>480000</v>
      </c>
      <c r="L123" s="29">
        <v>300</v>
      </c>
      <c r="M123" s="30">
        <f t="shared" si="35"/>
        <v>480000</v>
      </c>
      <c r="N123" s="31">
        <f t="shared" si="36"/>
        <v>150</v>
      </c>
      <c r="O123" s="32">
        <v>2300</v>
      </c>
      <c r="P123" s="28">
        <f t="shared" si="39"/>
        <v>345000</v>
      </c>
      <c r="Q123" s="33">
        <v>40</v>
      </c>
      <c r="R123" s="34">
        <f t="shared" si="37"/>
        <v>92000</v>
      </c>
      <c r="S123" s="35">
        <v>110</v>
      </c>
      <c r="T123" s="34">
        <f t="shared" si="42"/>
        <v>253000</v>
      </c>
      <c r="U123" s="36"/>
      <c r="V123" s="37">
        <f t="shared" si="41"/>
        <v>0</v>
      </c>
      <c r="W123" s="38">
        <f t="shared" si="44"/>
        <v>260</v>
      </c>
      <c r="X123" s="39">
        <f t="shared" si="45"/>
        <v>190</v>
      </c>
      <c r="Y123" s="39">
        <f t="shared" si="46"/>
        <v>300</v>
      </c>
      <c r="Z123" s="40">
        <f t="shared" si="38"/>
        <v>750</v>
      </c>
      <c r="AA123" s="41">
        <f t="shared" si="47"/>
        <v>388000</v>
      </c>
      <c r="AB123" s="41">
        <f t="shared" si="48"/>
        <v>227000</v>
      </c>
      <c r="AC123" s="41">
        <f t="shared" si="49"/>
        <v>480000</v>
      </c>
      <c r="AD123" s="42">
        <f t="shared" si="40"/>
        <v>1095000</v>
      </c>
    </row>
    <row r="124" spans="1:30" s="43" customFormat="1" ht="31.5" x14ac:dyDescent="0.25">
      <c r="A124" s="25">
        <v>113</v>
      </c>
      <c r="B124" s="26" t="s">
        <v>219</v>
      </c>
      <c r="C124" s="26" t="s">
        <v>119</v>
      </c>
      <c r="D124" s="27" t="s">
        <v>41</v>
      </c>
      <c r="E124" s="28">
        <f t="shared" si="32"/>
        <v>746</v>
      </c>
      <c r="F124" s="28">
        <v>3000</v>
      </c>
      <c r="G124" s="28">
        <f t="shared" si="43"/>
        <v>2238000</v>
      </c>
      <c r="H124" s="29">
        <v>320</v>
      </c>
      <c r="I124" s="29">
        <f t="shared" si="33"/>
        <v>960000</v>
      </c>
      <c r="J124" s="29">
        <v>426</v>
      </c>
      <c r="K124" s="29">
        <f t="shared" si="34"/>
        <v>1278000</v>
      </c>
      <c r="L124" s="29">
        <v>0</v>
      </c>
      <c r="M124" s="30">
        <f t="shared" si="35"/>
        <v>0</v>
      </c>
      <c r="N124" s="31">
        <f t="shared" si="36"/>
        <v>397.3</v>
      </c>
      <c r="O124" s="32">
        <v>3500</v>
      </c>
      <c r="P124" s="28">
        <f t="shared" si="39"/>
        <v>1390550</v>
      </c>
      <c r="Q124" s="33">
        <v>100.3</v>
      </c>
      <c r="R124" s="34">
        <f t="shared" si="37"/>
        <v>351050</v>
      </c>
      <c r="S124" s="35">
        <v>297</v>
      </c>
      <c r="T124" s="34">
        <f t="shared" si="42"/>
        <v>1039500</v>
      </c>
      <c r="U124" s="36">
        <v>0</v>
      </c>
      <c r="V124" s="37">
        <f t="shared" si="41"/>
        <v>0</v>
      </c>
      <c r="W124" s="38">
        <f t="shared" si="44"/>
        <v>219.7</v>
      </c>
      <c r="X124" s="39">
        <f t="shared" si="45"/>
        <v>129</v>
      </c>
      <c r="Y124" s="39">
        <f t="shared" si="46"/>
        <v>0</v>
      </c>
      <c r="Z124" s="40">
        <f t="shared" si="38"/>
        <v>348.7</v>
      </c>
      <c r="AA124" s="41">
        <f t="shared" si="47"/>
        <v>608950</v>
      </c>
      <c r="AB124" s="41">
        <f t="shared" si="48"/>
        <v>238500</v>
      </c>
      <c r="AC124" s="41">
        <f t="shared" si="49"/>
        <v>0</v>
      </c>
      <c r="AD124" s="42">
        <f t="shared" si="40"/>
        <v>847450</v>
      </c>
    </row>
    <row r="125" spans="1:30" s="43" customFormat="1" ht="31.5" x14ac:dyDescent="0.25">
      <c r="A125" s="25">
        <v>114</v>
      </c>
      <c r="B125" s="26" t="s">
        <v>220</v>
      </c>
      <c r="C125" s="26" t="s">
        <v>119</v>
      </c>
      <c r="D125" s="27" t="s">
        <v>41</v>
      </c>
      <c r="E125" s="28">
        <f t="shared" si="32"/>
        <v>50</v>
      </c>
      <c r="F125" s="28">
        <v>1700</v>
      </c>
      <c r="G125" s="28">
        <f t="shared" si="43"/>
        <v>85000</v>
      </c>
      <c r="H125" s="29">
        <v>20</v>
      </c>
      <c r="I125" s="29">
        <f t="shared" si="33"/>
        <v>34000</v>
      </c>
      <c r="J125" s="29">
        <v>30</v>
      </c>
      <c r="K125" s="29">
        <f t="shared" si="34"/>
        <v>51000</v>
      </c>
      <c r="L125" s="29">
        <v>0</v>
      </c>
      <c r="M125" s="30">
        <f t="shared" si="35"/>
        <v>0</v>
      </c>
      <c r="N125" s="31">
        <f t="shared" si="36"/>
        <v>10</v>
      </c>
      <c r="O125" s="32">
        <v>2000</v>
      </c>
      <c r="P125" s="28">
        <f t="shared" si="39"/>
        <v>20000</v>
      </c>
      <c r="Q125" s="33">
        <v>2</v>
      </c>
      <c r="R125" s="34">
        <f t="shared" si="37"/>
        <v>4000</v>
      </c>
      <c r="S125" s="35">
        <v>8</v>
      </c>
      <c r="T125" s="34">
        <f t="shared" si="42"/>
        <v>16000</v>
      </c>
      <c r="U125" s="36">
        <v>0</v>
      </c>
      <c r="V125" s="37">
        <f t="shared" si="41"/>
        <v>0</v>
      </c>
      <c r="W125" s="38">
        <f t="shared" si="44"/>
        <v>18</v>
      </c>
      <c r="X125" s="39">
        <f t="shared" si="45"/>
        <v>22</v>
      </c>
      <c r="Y125" s="39">
        <f t="shared" si="46"/>
        <v>0</v>
      </c>
      <c r="Z125" s="40">
        <f t="shared" si="38"/>
        <v>40</v>
      </c>
      <c r="AA125" s="41">
        <f t="shared" si="47"/>
        <v>30000</v>
      </c>
      <c r="AB125" s="41">
        <f t="shared" si="48"/>
        <v>35000</v>
      </c>
      <c r="AC125" s="41">
        <f t="shared" si="49"/>
        <v>0</v>
      </c>
      <c r="AD125" s="42">
        <f t="shared" si="40"/>
        <v>65000</v>
      </c>
    </row>
    <row r="126" spans="1:30" s="43" customFormat="1" ht="31.5" x14ac:dyDescent="0.25">
      <c r="A126" s="25">
        <v>115</v>
      </c>
      <c r="B126" s="26" t="s">
        <v>221</v>
      </c>
      <c r="C126" s="26" t="s">
        <v>119</v>
      </c>
      <c r="D126" s="27" t="s">
        <v>41</v>
      </c>
      <c r="E126" s="28">
        <f t="shared" si="32"/>
        <v>400</v>
      </c>
      <c r="F126" s="28">
        <v>2669</v>
      </c>
      <c r="G126" s="28">
        <f t="shared" si="43"/>
        <v>1067600</v>
      </c>
      <c r="H126" s="29">
        <v>150</v>
      </c>
      <c r="I126" s="29">
        <f t="shared" si="33"/>
        <v>400350</v>
      </c>
      <c r="J126" s="29">
        <v>150</v>
      </c>
      <c r="K126" s="29">
        <f t="shared" si="34"/>
        <v>400350</v>
      </c>
      <c r="L126" s="29">
        <v>100</v>
      </c>
      <c r="M126" s="30">
        <f t="shared" si="35"/>
        <v>266900</v>
      </c>
      <c r="N126" s="31">
        <f t="shared" si="36"/>
        <v>112.84</v>
      </c>
      <c r="O126" s="32">
        <v>3200</v>
      </c>
      <c r="P126" s="28">
        <f t="shared" si="39"/>
        <v>361088</v>
      </c>
      <c r="Q126" s="33">
        <v>2.64</v>
      </c>
      <c r="R126" s="34">
        <f t="shared" si="37"/>
        <v>8448</v>
      </c>
      <c r="S126" s="35">
        <v>30.3</v>
      </c>
      <c r="T126" s="34">
        <f t="shared" si="42"/>
        <v>96960</v>
      </c>
      <c r="U126" s="36">
        <v>79.900000000000006</v>
      </c>
      <c r="V126" s="37">
        <f t="shared" si="41"/>
        <v>255680.00000000003</v>
      </c>
      <c r="W126" s="38">
        <f t="shared" si="44"/>
        <v>147.36000000000001</v>
      </c>
      <c r="X126" s="39">
        <f t="shared" si="45"/>
        <v>119.7</v>
      </c>
      <c r="Y126" s="39">
        <f t="shared" si="46"/>
        <v>20.099999999999994</v>
      </c>
      <c r="Z126" s="40">
        <f t="shared" si="38"/>
        <v>287.15999999999997</v>
      </c>
      <c r="AA126" s="41">
        <f t="shared" si="47"/>
        <v>391902</v>
      </c>
      <c r="AB126" s="41">
        <f t="shared" si="48"/>
        <v>303390</v>
      </c>
      <c r="AC126" s="41">
        <f t="shared" si="49"/>
        <v>11219.999999999971</v>
      </c>
      <c r="AD126" s="42">
        <f t="shared" si="40"/>
        <v>706512</v>
      </c>
    </row>
    <row r="127" spans="1:30" s="43" customFormat="1" ht="31.5" x14ac:dyDescent="0.25">
      <c r="A127" s="25">
        <v>116</v>
      </c>
      <c r="B127" s="26" t="s">
        <v>222</v>
      </c>
      <c r="C127" s="26" t="s">
        <v>119</v>
      </c>
      <c r="D127" s="27" t="s">
        <v>41</v>
      </c>
      <c r="E127" s="28">
        <f t="shared" si="32"/>
        <v>470</v>
      </c>
      <c r="F127" s="28">
        <v>1725</v>
      </c>
      <c r="G127" s="28">
        <f t="shared" si="43"/>
        <v>810750</v>
      </c>
      <c r="H127" s="29">
        <v>160</v>
      </c>
      <c r="I127" s="29">
        <f t="shared" si="33"/>
        <v>276000</v>
      </c>
      <c r="J127" s="29">
        <v>190</v>
      </c>
      <c r="K127" s="29">
        <f t="shared" si="34"/>
        <v>327750</v>
      </c>
      <c r="L127" s="29">
        <v>120</v>
      </c>
      <c r="M127" s="30">
        <f t="shared" si="35"/>
        <v>207000</v>
      </c>
      <c r="N127" s="31">
        <f t="shared" si="36"/>
        <v>290.89999999999998</v>
      </c>
      <c r="O127" s="32">
        <v>2070</v>
      </c>
      <c r="P127" s="28">
        <f t="shared" si="39"/>
        <v>602163</v>
      </c>
      <c r="Q127" s="33">
        <v>108.3</v>
      </c>
      <c r="R127" s="34">
        <f t="shared" si="37"/>
        <v>224181</v>
      </c>
      <c r="S127" s="35">
        <v>163.69999999999999</v>
      </c>
      <c r="T127" s="34">
        <f t="shared" si="42"/>
        <v>338859</v>
      </c>
      <c r="U127" s="36">
        <v>18.899999999999999</v>
      </c>
      <c r="V127" s="37">
        <f t="shared" si="41"/>
        <v>39123</v>
      </c>
      <c r="W127" s="38">
        <f t="shared" si="44"/>
        <v>51.7</v>
      </c>
      <c r="X127" s="39">
        <f t="shared" si="45"/>
        <v>26.300000000000011</v>
      </c>
      <c r="Y127" s="39">
        <f t="shared" si="46"/>
        <v>101.1</v>
      </c>
      <c r="Z127" s="40">
        <f t="shared" si="38"/>
        <v>179.10000000000002</v>
      </c>
      <c r="AA127" s="41">
        <f t="shared" si="47"/>
        <v>51819</v>
      </c>
      <c r="AB127" s="41">
        <f t="shared" si="48"/>
        <v>-11109</v>
      </c>
      <c r="AC127" s="41">
        <f t="shared" si="49"/>
        <v>167877</v>
      </c>
      <c r="AD127" s="42">
        <f t="shared" si="40"/>
        <v>208587</v>
      </c>
    </row>
    <row r="128" spans="1:30" s="43" customFormat="1" ht="31.5" x14ac:dyDescent="0.25">
      <c r="A128" s="25">
        <v>117</v>
      </c>
      <c r="B128" s="26" t="s">
        <v>223</v>
      </c>
      <c r="C128" s="26" t="s">
        <v>119</v>
      </c>
      <c r="D128" s="27" t="s">
        <v>41</v>
      </c>
      <c r="E128" s="28">
        <f t="shared" si="32"/>
        <v>100</v>
      </c>
      <c r="F128" s="28">
        <v>1179</v>
      </c>
      <c r="G128" s="28">
        <f t="shared" si="43"/>
        <v>117900</v>
      </c>
      <c r="H128" s="29">
        <v>25</v>
      </c>
      <c r="I128" s="29">
        <f t="shared" si="33"/>
        <v>29475</v>
      </c>
      <c r="J128" s="29">
        <v>50</v>
      </c>
      <c r="K128" s="29">
        <f t="shared" si="34"/>
        <v>58950</v>
      </c>
      <c r="L128" s="29">
        <v>25</v>
      </c>
      <c r="M128" s="30">
        <f t="shared" si="35"/>
        <v>29475</v>
      </c>
      <c r="N128" s="31">
        <f t="shared" si="36"/>
        <v>52</v>
      </c>
      <c r="O128" s="32">
        <v>1400</v>
      </c>
      <c r="P128" s="28">
        <f t="shared" si="39"/>
        <v>72800</v>
      </c>
      <c r="Q128" s="33">
        <v>10</v>
      </c>
      <c r="R128" s="34">
        <f t="shared" si="37"/>
        <v>14000</v>
      </c>
      <c r="S128" s="35">
        <v>30</v>
      </c>
      <c r="T128" s="34">
        <f t="shared" si="42"/>
        <v>42000</v>
      </c>
      <c r="U128" s="36">
        <v>12</v>
      </c>
      <c r="V128" s="37">
        <f t="shared" si="41"/>
        <v>16800</v>
      </c>
      <c r="W128" s="38">
        <f t="shared" si="44"/>
        <v>15</v>
      </c>
      <c r="X128" s="39">
        <f t="shared" si="45"/>
        <v>20</v>
      </c>
      <c r="Y128" s="39">
        <f t="shared" si="46"/>
        <v>13</v>
      </c>
      <c r="Z128" s="40">
        <f t="shared" si="38"/>
        <v>48</v>
      </c>
      <c r="AA128" s="41">
        <f t="shared" si="47"/>
        <v>15475</v>
      </c>
      <c r="AB128" s="41">
        <f t="shared" si="48"/>
        <v>16950</v>
      </c>
      <c r="AC128" s="41">
        <f t="shared" si="49"/>
        <v>12675</v>
      </c>
      <c r="AD128" s="42">
        <f t="shared" si="40"/>
        <v>45100</v>
      </c>
    </row>
    <row r="129" spans="1:30" s="43" customFormat="1" ht="31.5" x14ac:dyDescent="0.25">
      <c r="A129" s="25">
        <v>118</v>
      </c>
      <c r="B129" s="26" t="s">
        <v>224</v>
      </c>
      <c r="C129" s="26" t="s">
        <v>119</v>
      </c>
      <c r="D129" s="27" t="s">
        <v>41</v>
      </c>
      <c r="E129" s="28">
        <f t="shared" si="32"/>
        <v>700</v>
      </c>
      <c r="F129" s="28">
        <v>1199</v>
      </c>
      <c r="G129" s="28">
        <f t="shared" si="43"/>
        <v>839300</v>
      </c>
      <c r="H129" s="29">
        <v>250</v>
      </c>
      <c r="I129" s="29">
        <f t="shared" si="33"/>
        <v>299750</v>
      </c>
      <c r="J129" s="29">
        <v>350</v>
      </c>
      <c r="K129" s="29">
        <f t="shared" si="34"/>
        <v>419650</v>
      </c>
      <c r="L129" s="29">
        <v>100</v>
      </c>
      <c r="M129" s="30">
        <f t="shared" si="35"/>
        <v>119900</v>
      </c>
      <c r="N129" s="31">
        <f t="shared" si="36"/>
        <v>365</v>
      </c>
      <c r="O129" s="32">
        <v>1430</v>
      </c>
      <c r="P129" s="28">
        <f t="shared" si="39"/>
        <v>521950</v>
      </c>
      <c r="Q129" s="33">
        <v>115</v>
      </c>
      <c r="R129" s="34">
        <f t="shared" si="37"/>
        <v>164450</v>
      </c>
      <c r="S129" s="35">
        <v>250</v>
      </c>
      <c r="T129" s="34">
        <f t="shared" si="42"/>
        <v>357500</v>
      </c>
      <c r="U129" s="36">
        <v>0</v>
      </c>
      <c r="V129" s="37">
        <f t="shared" si="41"/>
        <v>0</v>
      </c>
      <c r="W129" s="38">
        <f t="shared" si="44"/>
        <v>135</v>
      </c>
      <c r="X129" s="39">
        <f t="shared" si="45"/>
        <v>100</v>
      </c>
      <c r="Y129" s="39">
        <f t="shared" si="46"/>
        <v>100</v>
      </c>
      <c r="Z129" s="40">
        <f t="shared" si="38"/>
        <v>335</v>
      </c>
      <c r="AA129" s="41">
        <f t="shared" si="47"/>
        <v>135300</v>
      </c>
      <c r="AB129" s="41">
        <f t="shared" si="48"/>
        <v>62150</v>
      </c>
      <c r="AC129" s="41">
        <f t="shared" si="49"/>
        <v>119900</v>
      </c>
      <c r="AD129" s="42">
        <f t="shared" si="40"/>
        <v>317350</v>
      </c>
    </row>
    <row r="130" spans="1:30" s="43" customFormat="1" ht="31.5" x14ac:dyDescent="0.25">
      <c r="A130" s="25">
        <v>119</v>
      </c>
      <c r="B130" s="26" t="s">
        <v>225</v>
      </c>
      <c r="C130" s="26" t="s">
        <v>119</v>
      </c>
      <c r="D130" s="27" t="s">
        <v>41</v>
      </c>
      <c r="E130" s="28">
        <f t="shared" si="32"/>
        <v>10000</v>
      </c>
      <c r="F130" s="28">
        <v>979</v>
      </c>
      <c r="G130" s="28">
        <f t="shared" si="43"/>
        <v>9790000</v>
      </c>
      <c r="H130" s="29">
        <v>3239</v>
      </c>
      <c r="I130" s="29">
        <f t="shared" si="33"/>
        <v>3170981</v>
      </c>
      <c r="J130" s="29">
        <v>3561</v>
      </c>
      <c r="K130" s="29">
        <f t="shared" si="34"/>
        <v>3486219</v>
      </c>
      <c r="L130" s="29">
        <v>3200</v>
      </c>
      <c r="M130" s="30">
        <f t="shared" si="35"/>
        <v>3132800</v>
      </c>
      <c r="N130" s="31">
        <f t="shared" si="36"/>
        <v>4700</v>
      </c>
      <c r="O130" s="32">
        <v>1100</v>
      </c>
      <c r="P130" s="28">
        <f t="shared" si="39"/>
        <v>5170000</v>
      </c>
      <c r="Q130" s="33">
        <v>1200</v>
      </c>
      <c r="R130" s="34">
        <f t="shared" si="37"/>
        <v>1320000</v>
      </c>
      <c r="S130" s="35">
        <v>2200</v>
      </c>
      <c r="T130" s="34">
        <f t="shared" si="42"/>
        <v>2420000</v>
      </c>
      <c r="U130" s="36">
        <v>1300</v>
      </c>
      <c r="V130" s="37">
        <f t="shared" si="41"/>
        <v>1430000</v>
      </c>
      <c r="W130" s="38">
        <f t="shared" si="44"/>
        <v>2039</v>
      </c>
      <c r="X130" s="39">
        <f t="shared" si="45"/>
        <v>1361</v>
      </c>
      <c r="Y130" s="39">
        <f t="shared" si="46"/>
        <v>1900</v>
      </c>
      <c r="Z130" s="40">
        <f t="shared" si="38"/>
        <v>5300</v>
      </c>
      <c r="AA130" s="41">
        <f t="shared" si="47"/>
        <v>1850981</v>
      </c>
      <c r="AB130" s="41">
        <f t="shared" si="48"/>
        <v>1066219</v>
      </c>
      <c r="AC130" s="41">
        <f t="shared" si="49"/>
        <v>1702800</v>
      </c>
      <c r="AD130" s="42">
        <f t="shared" si="40"/>
        <v>4620000</v>
      </c>
    </row>
    <row r="131" spans="1:30" s="43" customFormat="1" ht="31.5" x14ac:dyDescent="0.25">
      <c r="A131" s="25">
        <v>120</v>
      </c>
      <c r="B131" s="26" t="s">
        <v>226</v>
      </c>
      <c r="C131" s="26" t="s">
        <v>119</v>
      </c>
      <c r="D131" s="27" t="s">
        <v>41</v>
      </c>
      <c r="E131" s="28">
        <f t="shared" si="32"/>
        <v>250</v>
      </c>
      <c r="F131" s="28">
        <v>4600</v>
      </c>
      <c r="G131" s="28">
        <f t="shared" si="43"/>
        <v>1150000</v>
      </c>
      <c r="H131" s="29">
        <v>100</v>
      </c>
      <c r="I131" s="29">
        <f t="shared" si="33"/>
        <v>460000</v>
      </c>
      <c r="J131" s="29">
        <v>150</v>
      </c>
      <c r="K131" s="29">
        <f t="shared" si="34"/>
        <v>690000</v>
      </c>
      <c r="L131" s="29">
        <v>0</v>
      </c>
      <c r="M131" s="30">
        <f t="shared" si="35"/>
        <v>0</v>
      </c>
      <c r="N131" s="31">
        <f t="shared" si="36"/>
        <v>130</v>
      </c>
      <c r="O131" s="32">
        <v>5200</v>
      </c>
      <c r="P131" s="28">
        <f t="shared" si="39"/>
        <v>676000</v>
      </c>
      <c r="Q131" s="33">
        <v>10</v>
      </c>
      <c r="R131" s="34">
        <f t="shared" si="37"/>
        <v>52000</v>
      </c>
      <c r="S131" s="35">
        <v>120</v>
      </c>
      <c r="T131" s="34">
        <f t="shared" si="42"/>
        <v>624000</v>
      </c>
      <c r="U131" s="36">
        <v>0</v>
      </c>
      <c r="V131" s="37">
        <f t="shared" si="41"/>
        <v>0</v>
      </c>
      <c r="W131" s="38">
        <f t="shared" si="44"/>
        <v>90</v>
      </c>
      <c r="X131" s="39">
        <f t="shared" si="45"/>
        <v>30</v>
      </c>
      <c r="Y131" s="39">
        <f t="shared" si="46"/>
        <v>0</v>
      </c>
      <c r="Z131" s="40">
        <f t="shared" si="38"/>
        <v>120</v>
      </c>
      <c r="AA131" s="41">
        <f t="shared" si="47"/>
        <v>408000</v>
      </c>
      <c r="AB131" s="41">
        <f t="shared" si="48"/>
        <v>66000</v>
      </c>
      <c r="AC131" s="41">
        <f t="shared" si="49"/>
        <v>0</v>
      </c>
      <c r="AD131" s="42">
        <f t="shared" si="40"/>
        <v>474000</v>
      </c>
    </row>
    <row r="132" spans="1:30" s="43" customFormat="1" ht="31.5" x14ac:dyDescent="0.25">
      <c r="A132" s="25">
        <v>121</v>
      </c>
      <c r="B132" s="26" t="s">
        <v>227</v>
      </c>
      <c r="C132" s="26" t="s">
        <v>119</v>
      </c>
      <c r="D132" s="27" t="s">
        <v>41</v>
      </c>
      <c r="E132" s="28">
        <f t="shared" si="32"/>
        <v>500</v>
      </c>
      <c r="F132" s="28">
        <v>1485</v>
      </c>
      <c r="G132" s="28">
        <f t="shared" si="43"/>
        <v>742500</v>
      </c>
      <c r="H132" s="29">
        <v>181</v>
      </c>
      <c r="I132" s="29">
        <f t="shared" si="33"/>
        <v>268785</v>
      </c>
      <c r="J132" s="29">
        <v>219</v>
      </c>
      <c r="K132" s="29">
        <f t="shared" si="34"/>
        <v>325215</v>
      </c>
      <c r="L132" s="29">
        <v>100</v>
      </c>
      <c r="M132" s="30">
        <f t="shared" si="35"/>
        <v>148500</v>
      </c>
      <c r="N132" s="31">
        <f t="shared" si="36"/>
        <v>231</v>
      </c>
      <c r="O132" s="32">
        <v>1750</v>
      </c>
      <c r="P132" s="28">
        <f t="shared" si="39"/>
        <v>404250</v>
      </c>
      <c r="Q132" s="33">
        <v>81</v>
      </c>
      <c r="R132" s="34">
        <f t="shared" si="37"/>
        <v>141750</v>
      </c>
      <c r="S132" s="35">
        <v>100</v>
      </c>
      <c r="T132" s="34">
        <f t="shared" si="42"/>
        <v>175000</v>
      </c>
      <c r="U132" s="36">
        <v>50</v>
      </c>
      <c r="V132" s="37">
        <f t="shared" si="41"/>
        <v>87500</v>
      </c>
      <c r="W132" s="38">
        <f t="shared" si="44"/>
        <v>100</v>
      </c>
      <c r="X132" s="39">
        <f t="shared" si="45"/>
        <v>119</v>
      </c>
      <c r="Y132" s="39">
        <f t="shared" si="46"/>
        <v>50</v>
      </c>
      <c r="Z132" s="40">
        <f t="shared" si="38"/>
        <v>269</v>
      </c>
      <c r="AA132" s="41">
        <f t="shared" si="47"/>
        <v>127035</v>
      </c>
      <c r="AB132" s="41">
        <f t="shared" si="48"/>
        <v>150215</v>
      </c>
      <c r="AC132" s="41">
        <f t="shared" si="49"/>
        <v>61000</v>
      </c>
      <c r="AD132" s="42">
        <f t="shared" si="40"/>
        <v>338250</v>
      </c>
    </row>
    <row r="133" spans="1:30" s="43" customFormat="1" ht="31.5" x14ac:dyDescent="0.25">
      <c r="A133" s="25">
        <v>122</v>
      </c>
      <c r="B133" s="26" t="s">
        <v>228</v>
      </c>
      <c r="C133" s="26" t="s">
        <v>119</v>
      </c>
      <c r="D133" s="27" t="s">
        <v>41</v>
      </c>
      <c r="E133" s="28">
        <f t="shared" si="32"/>
        <v>250</v>
      </c>
      <c r="F133" s="28">
        <v>650</v>
      </c>
      <c r="G133" s="28">
        <f t="shared" si="43"/>
        <v>162500</v>
      </c>
      <c r="H133" s="29">
        <v>100</v>
      </c>
      <c r="I133" s="29">
        <f t="shared" si="33"/>
        <v>65000</v>
      </c>
      <c r="J133" s="29">
        <v>100</v>
      </c>
      <c r="K133" s="29">
        <f t="shared" si="34"/>
        <v>65000</v>
      </c>
      <c r="L133" s="29">
        <v>50</v>
      </c>
      <c r="M133" s="30">
        <f t="shared" si="35"/>
        <v>32500</v>
      </c>
      <c r="N133" s="31">
        <f t="shared" si="36"/>
        <v>30</v>
      </c>
      <c r="O133" s="32">
        <v>780</v>
      </c>
      <c r="P133" s="28">
        <f t="shared" si="39"/>
        <v>23400</v>
      </c>
      <c r="Q133" s="33">
        <v>10</v>
      </c>
      <c r="R133" s="34">
        <f t="shared" si="37"/>
        <v>7800</v>
      </c>
      <c r="S133" s="35">
        <v>10</v>
      </c>
      <c r="T133" s="34">
        <f t="shared" si="42"/>
        <v>7800</v>
      </c>
      <c r="U133" s="36">
        <v>10</v>
      </c>
      <c r="V133" s="37">
        <f t="shared" si="41"/>
        <v>7800</v>
      </c>
      <c r="W133" s="38">
        <f t="shared" si="44"/>
        <v>90</v>
      </c>
      <c r="X133" s="39">
        <f t="shared" si="45"/>
        <v>90</v>
      </c>
      <c r="Y133" s="39">
        <f t="shared" si="46"/>
        <v>40</v>
      </c>
      <c r="Z133" s="40">
        <f t="shared" si="38"/>
        <v>220</v>
      </c>
      <c r="AA133" s="41">
        <f t="shared" si="47"/>
        <v>57200</v>
      </c>
      <c r="AB133" s="41">
        <f t="shared" si="48"/>
        <v>57200</v>
      </c>
      <c r="AC133" s="41">
        <f t="shared" si="49"/>
        <v>24700</v>
      </c>
      <c r="AD133" s="42">
        <f t="shared" si="40"/>
        <v>139100</v>
      </c>
    </row>
    <row r="134" spans="1:30" s="43" customFormat="1" ht="31.5" x14ac:dyDescent="0.25">
      <c r="A134" s="25">
        <v>123</v>
      </c>
      <c r="B134" s="26" t="s">
        <v>229</v>
      </c>
      <c r="C134" s="26" t="s">
        <v>119</v>
      </c>
      <c r="D134" s="27" t="s">
        <v>41</v>
      </c>
      <c r="E134" s="28">
        <f t="shared" si="32"/>
        <v>400</v>
      </c>
      <c r="F134" s="28">
        <v>820</v>
      </c>
      <c r="G134" s="28">
        <f t="shared" si="43"/>
        <v>328000</v>
      </c>
      <c r="H134" s="29">
        <v>100</v>
      </c>
      <c r="I134" s="29">
        <f t="shared" si="33"/>
        <v>82000</v>
      </c>
      <c r="J134" s="29">
        <v>200</v>
      </c>
      <c r="K134" s="29">
        <f t="shared" si="34"/>
        <v>164000</v>
      </c>
      <c r="L134" s="29">
        <v>100</v>
      </c>
      <c r="M134" s="30">
        <f t="shared" si="35"/>
        <v>82000</v>
      </c>
      <c r="N134" s="31">
        <f t="shared" si="36"/>
        <v>150</v>
      </c>
      <c r="O134" s="32">
        <v>990</v>
      </c>
      <c r="P134" s="28">
        <f t="shared" si="39"/>
        <v>148500</v>
      </c>
      <c r="Q134" s="33">
        <v>0</v>
      </c>
      <c r="R134" s="34">
        <f t="shared" si="37"/>
        <v>0</v>
      </c>
      <c r="S134" s="35">
        <v>100</v>
      </c>
      <c r="T134" s="34">
        <f t="shared" si="42"/>
        <v>99000</v>
      </c>
      <c r="U134" s="36">
        <v>50</v>
      </c>
      <c r="V134" s="37">
        <f t="shared" si="41"/>
        <v>49500</v>
      </c>
      <c r="W134" s="38">
        <f t="shared" si="44"/>
        <v>100</v>
      </c>
      <c r="X134" s="39">
        <f t="shared" si="45"/>
        <v>100</v>
      </c>
      <c r="Y134" s="39">
        <f t="shared" si="46"/>
        <v>50</v>
      </c>
      <c r="Z134" s="40">
        <f t="shared" si="38"/>
        <v>250</v>
      </c>
      <c r="AA134" s="41">
        <f t="shared" si="47"/>
        <v>82000</v>
      </c>
      <c r="AB134" s="41">
        <f t="shared" si="48"/>
        <v>65000</v>
      </c>
      <c r="AC134" s="41">
        <f t="shared" si="49"/>
        <v>32500</v>
      </c>
      <c r="AD134" s="42">
        <f t="shared" si="40"/>
        <v>179500</v>
      </c>
    </row>
    <row r="135" spans="1:30" s="43" customFormat="1" ht="31.5" x14ac:dyDescent="0.25">
      <c r="A135" s="25">
        <v>124</v>
      </c>
      <c r="B135" s="26" t="s">
        <v>230</v>
      </c>
      <c r="C135" s="26" t="s">
        <v>119</v>
      </c>
      <c r="D135" s="27" t="s">
        <v>41</v>
      </c>
      <c r="E135" s="28">
        <f t="shared" si="32"/>
        <v>20</v>
      </c>
      <c r="F135" s="28">
        <v>1525</v>
      </c>
      <c r="G135" s="28">
        <f t="shared" si="43"/>
        <v>30500</v>
      </c>
      <c r="H135" s="29">
        <v>6</v>
      </c>
      <c r="I135" s="29">
        <f t="shared" si="33"/>
        <v>9150</v>
      </c>
      <c r="J135" s="29">
        <v>9</v>
      </c>
      <c r="K135" s="29">
        <f t="shared" si="34"/>
        <v>13725</v>
      </c>
      <c r="L135" s="29">
        <v>5</v>
      </c>
      <c r="M135" s="30">
        <f t="shared" si="35"/>
        <v>7625</v>
      </c>
      <c r="N135" s="31">
        <f t="shared" si="36"/>
        <v>4</v>
      </c>
      <c r="O135" s="32">
        <v>1800</v>
      </c>
      <c r="P135" s="28">
        <f t="shared" si="39"/>
        <v>7200</v>
      </c>
      <c r="Q135" s="33">
        <v>2</v>
      </c>
      <c r="R135" s="34">
        <f t="shared" si="37"/>
        <v>3600</v>
      </c>
      <c r="S135" s="35">
        <v>2</v>
      </c>
      <c r="T135" s="34">
        <f t="shared" si="42"/>
        <v>3600</v>
      </c>
      <c r="U135" s="36">
        <v>0</v>
      </c>
      <c r="V135" s="37">
        <f t="shared" si="41"/>
        <v>0</v>
      </c>
      <c r="W135" s="38">
        <f t="shared" si="44"/>
        <v>4</v>
      </c>
      <c r="X135" s="39">
        <f t="shared" si="45"/>
        <v>7</v>
      </c>
      <c r="Y135" s="39">
        <f t="shared" si="46"/>
        <v>5</v>
      </c>
      <c r="Z135" s="40">
        <f t="shared" si="38"/>
        <v>16</v>
      </c>
      <c r="AA135" s="41">
        <f t="shared" si="47"/>
        <v>5550</v>
      </c>
      <c r="AB135" s="41">
        <f t="shared" si="48"/>
        <v>10125</v>
      </c>
      <c r="AC135" s="41">
        <f t="shared" si="49"/>
        <v>7625</v>
      </c>
      <c r="AD135" s="42">
        <f t="shared" si="40"/>
        <v>23300</v>
      </c>
    </row>
    <row r="136" spans="1:30" s="43" customFormat="1" ht="31.5" x14ac:dyDescent="0.25">
      <c r="A136" s="25">
        <v>125</v>
      </c>
      <c r="B136" s="26" t="s">
        <v>231</v>
      </c>
      <c r="C136" s="26" t="s">
        <v>119</v>
      </c>
      <c r="D136" s="27" t="s">
        <v>41</v>
      </c>
      <c r="E136" s="28">
        <f t="shared" si="32"/>
        <v>150</v>
      </c>
      <c r="F136" s="28">
        <v>1100</v>
      </c>
      <c r="G136" s="28">
        <f t="shared" si="43"/>
        <v>165000</v>
      </c>
      <c r="H136" s="29">
        <v>50</v>
      </c>
      <c r="I136" s="29">
        <f t="shared" si="33"/>
        <v>55000</v>
      </c>
      <c r="J136" s="29">
        <v>50</v>
      </c>
      <c r="K136" s="29">
        <f t="shared" si="34"/>
        <v>55000</v>
      </c>
      <c r="L136" s="29">
        <v>50</v>
      </c>
      <c r="M136" s="30">
        <f t="shared" si="35"/>
        <v>55000</v>
      </c>
      <c r="N136" s="31">
        <f t="shared" si="36"/>
        <v>50</v>
      </c>
      <c r="O136" s="32">
        <v>1200</v>
      </c>
      <c r="P136" s="28">
        <f t="shared" si="39"/>
        <v>60000</v>
      </c>
      <c r="Q136" s="33">
        <v>20</v>
      </c>
      <c r="R136" s="34">
        <f t="shared" si="37"/>
        <v>24000</v>
      </c>
      <c r="S136" s="35">
        <v>20</v>
      </c>
      <c r="T136" s="34">
        <f t="shared" si="42"/>
        <v>24000</v>
      </c>
      <c r="U136" s="36">
        <v>10</v>
      </c>
      <c r="V136" s="37">
        <f t="shared" si="41"/>
        <v>12000</v>
      </c>
      <c r="W136" s="38">
        <f t="shared" si="44"/>
        <v>30</v>
      </c>
      <c r="X136" s="39">
        <f t="shared" si="45"/>
        <v>30</v>
      </c>
      <c r="Y136" s="39">
        <f t="shared" si="46"/>
        <v>40</v>
      </c>
      <c r="Z136" s="40">
        <f t="shared" si="38"/>
        <v>100</v>
      </c>
      <c r="AA136" s="41">
        <f t="shared" si="47"/>
        <v>31000</v>
      </c>
      <c r="AB136" s="41">
        <f t="shared" si="48"/>
        <v>31000</v>
      </c>
      <c r="AC136" s="41">
        <f t="shared" si="49"/>
        <v>43000</v>
      </c>
      <c r="AD136" s="42">
        <f t="shared" si="40"/>
        <v>105000</v>
      </c>
    </row>
    <row r="137" spans="1:30" s="43" customFormat="1" ht="31.5" x14ac:dyDescent="0.25">
      <c r="A137" s="25">
        <v>126</v>
      </c>
      <c r="B137" s="46" t="s">
        <v>232</v>
      </c>
      <c r="C137" s="26" t="s">
        <v>119</v>
      </c>
      <c r="D137" s="27" t="s">
        <v>41</v>
      </c>
      <c r="E137" s="28">
        <f t="shared" si="32"/>
        <v>2400</v>
      </c>
      <c r="F137" s="28">
        <v>2000</v>
      </c>
      <c r="G137" s="28">
        <f t="shared" si="43"/>
        <v>4800000</v>
      </c>
      <c r="H137" s="29">
        <v>1000</v>
      </c>
      <c r="I137" s="29">
        <f t="shared" si="33"/>
        <v>2000000</v>
      </c>
      <c r="J137" s="29">
        <v>900</v>
      </c>
      <c r="K137" s="29">
        <f t="shared" si="34"/>
        <v>1800000</v>
      </c>
      <c r="L137" s="29">
        <v>500</v>
      </c>
      <c r="M137" s="30">
        <f t="shared" si="35"/>
        <v>1000000</v>
      </c>
      <c r="N137" s="31">
        <f t="shared" si="36"/>
        <v>1417</v>
      </c>
      <c r="O137" s="32">
        <v>2200</v>
      </c>
      <c r="P137" s="28">
        <f t="shared" si="39"/>
        <v>3117400</v>
      </c>
      <c r="Q137" s="33">
        <v>820</v>
      </c>
      <c r="R137" s="34">
        <f t="shared" si="37"/>
        <v>1804000</v>
      </c>
      <c r="S137" s="35">
        <v>500</v>
      </c>
      <c r="T137" s="34">
        <f t="shared" si="42"/>
        <v>1100000</v>
      </c>
      <c r="U137" s="36">
        <v>97</v>
      </c>
      <c r="V137" s="37">
        <f t="shared" si="41"/>
        <v>213400</v>
      </c>
      <c r="W137" s="38">
        <f t="shared" si="44"/>
        <v>180</v>
      </c>
      <c r="X137" s="39">
        <f t="shared" si="45"/>
        <v>400</v>
      </c>
      <c r="Y137" s="39">
        <f t="shared" si="46"/>
        <v>403</v>
      </c>
      <c r="Z137" s="40">
        <f t="shared" si="38"/>
        <v>983</v>
      </c>
      <c r="AA137" s="41">
        <f t="shared" si="47"/>
        <v>196000</v>
      </c>
      <c r="AB137" s="41">
        <f t="shared" si="48"/>
        <v>700000</v>
      </c>
      <c r="AC137" s="41">
        <f t="shared" si="49"/>
        <v>786600</v>
      </c>
      <c r="AD137" s="42">
        <f t="shared" si="40"/>
        <v>1682600</v>
      </c>
    </row>
    <row r="138" spans="1:30" s="43" customFormat="1" ht="31.5" x14ac:dyDescent="0.25">
      <c r="A138" s="25">
        <v>127</v>
      </c>
      <c r="B138" s="26" t="s">
        <v>233</v>
      </c>
      <c r="C138" s="26" t="s">
        <v>119</v>
      </c>
      <c r="D138" s="27" t="s">
        <v>41</v>
      </c>
      <c r="E138" s="28">
        <f t="shared" si="32"/>
        <v>1000</v>
      </c>
      <c r="F138" s="28">
        <v>745</v>
      </c>
      <c r="G138" s="28">
        <f t="shared" si="43"/>
        <v>745000</v>
      </c>
      <c r="H138" s="29">
        <v>368</v>
      </c>
      <c r="I138" s="29">
        <f t="shared" si="33"/>
        <v>274160</v>
      </c>
      <c r="J138" s="29">
        <v>400</v>
      </c>
      <c r="K138" s="29">
        <f t="shared" si="34"/>
        <v>298000</v>
      </c>
      <c r="L138" s="29">
        <v>232</v>
      </c>
      <c r="M138" s="30">
        <f t="shared" si="35"/>
        <v>172840</v>
      </c>
      <c r="N138" s="31">
        <f t="shared" si="36"/>
        <v>509.81</v>
      </c>
      <c r="O138" s="32">
        <v>950</v>
      </c>
      <c r="P138" s="28">
        <f t="shared" si="39"/>
        <v>484319.5</v>
      </c>
      <c r="Q138" s="33">
        <v>0</v>
      </c>
      <c r="R138" s="34">
        <f t="shared" si="37"/>
        <v>0</v>
      </c>
      <c r="S138" s="35">
        <v>400</v>
      </c>
      <c r="T138" s="34">
        <f t="shared" si="42"/>
        <v>380000</v>
      </c>
      <c r="U138" s="36">
        <v>109.81</v>
      </c>
      <c r="V138" s="37">
        <f t="shared" si="41"/>
        <v>104319.5</v>
      </c>
      <c r="W138" s="38">
        <f t="shared" si="44"/>
        <v>368</v>
      </c>
      <c r="X138" s="39">
        <f t="shared" si="45"/>
        <v>0</v>
      </c>
      <c r="Y138" s="39">
        <f t="shared" si="46"/>
        <v>122.19</v>
      </c>
      <c r="Z138" s="40">
        <f t="shared" si="38"/>
        <v>490.19</v>
      </c>
      <c r="AA138" s="41">
        <f t="shared" si="47"/>
        <v>274160</v>
      </c>
      <c r="AB138" s="41">
        <f t="shared" si="48"/>
        <v>-82000</v>
      </c>
      <c r="AC138" s="41">
        <f t="shared" si="49"/>
        <v>68520.5</v>
      </c>
      <c r="AD138" s="42">
        <f t="shared" si="40"/>
        <v>260680.5</v>
      </c>
    </row>
    <row r="139" spans="1:30" s="43" customFormat="1" ht="31.5" x14ac:dyDescent="0.25">
      <c r="A139" s="25">
        <v>128</v>
      </c>
      <c r="B139" s="26" t="s">
        <v>234</v>
      </c>
      <c r="C139" s="26" t="s">
        <v>119</v>
      </c>
      <c r="D139" s="27" t="s">
        <v>41</v>
      </c>
      <c r="E139" s="28">
        <f t="shared" si="32"/>
        <v>500</v>
      </c>
      <c r="F139" s="28">
        <v>7350</v>
      </c>
      <c r="G139" s="28">
        <f t="shared" si="43"/>
        <v>3675000</v>
      </c>
      <c r="H139" s="29">
        <v>186</v>
      </c>
      <c r="I139" s="29">
        <f t="shared" si="33"/>
        <v>1367100</v>
      </c>
      <c r="J139" s="29">
        <v>189</v>
      </c>
      <c r="K139" s="29">
        <f t="shared" si="34"/>
        <v>1389150</v>
      </c>
      <c r="L139" s="29">
        <v>125</v>
      </c>
      <c r="M139" s="30">
        <f t="shared" si="35"/>
        <v>918750</v>
      </c>
      <c r="N139" s="31">
        <f t="shared" si="36"/>
        <v>307</v>
      </c>
      <c r="O139" s="32">
        <v>8350</v>
      </c>
      <c r="P139" s="28">
        <f t="shared" si="39"/>
        <v>2563450</v>
      </c>
      <c r="Q139" s="33">
        <v>150</v>
      </c>
      <c r="R139" s="34">
        <f t="shared" si="37"/>
        <v>1252500</v>
      </c>
      <c r="S139" s="35">
        <v>140</v>
      </c>
      <c r="T139" s="34">
        <f t="shared" si="42"/>
        <v>1169000</v>
      </c>
      <c r="U139" s="36">
        <v>17</v>
      </c>
      <c r="V139" s="37">
        <f t="shared" si="41"/>
        <v>141950</v>
      </c>
      <c r="W139" s="38">
        <f t="shared" si="44"/>
        <v>36</v>
      </c>
      <c r="X139" s="39">
        <f t="shared" si="45"/>
        <v>49</v>
      </c>
      <c r="Y139" s="39">
        <f t="shared" si="46"/>
        <v>108</v>
      </c>
      <c r="Z139" s="40">
        <f t="shared" si="38"/>
        <v>193</v>
      </c>
      <c r="AA139" s="41">
        <f t="shared" si="47"/>
        <v>114600</v>
      </c>
      <c r="AB139" s="41">
        <f t="shared" si="48"/>
        <v>220150</v>
      </c>
      <c r="AC139" s="41">
        <f t="shared" si="49"/>
        <v>776800</v>
      </c>
      <c r="AD139" s="42">
        <f t="shared" si="40"/>
        <v>1111550</v>
      </c>
    </row>
    <row r="140" spans="1:30" s="43" customFormat="1" ht="31.5" x14ac:dyDescent="0.25">
      <c r="A140" s="25">
        <v>129</v>
      </c>
      <c r="B140" s="26" t="s">
        <v>235</v>
      </c>
      <c r="C140" s="26" t="s">
        <v>119</v>
      </c>
      <c r="D140" s="27" t="s">
        <v>41</v>
      </c>
      <c r="E140" s="28">
        <f t="shared" si="32"/>
        <v>10</v>
      </c>
      <c r="F140" s="28">
        <v>3200</v>
      </c>
      <c r="G140" s="28">
        <f t="shared" ref="G140:G168" si="50">E140*F140</f>
        <v>32000</v>
      </c>
      <c r="H140" s="29">
        <v>5</v>
      </c>
      <c r="I140" s="29">
        <f t="shared" si="33"/>
        <v>16000</v>
      </c>
      <c r="J140" s="29">
        <v>3</v>
      </c>
      <c r="K140" s="29">
        <f t="shared" si="34"/>
        <v>9600</v>
      </c>
      <c r="L140" s="29">
        <v>2</v>
      </c>
      <c r="M140" s="30">
        <f t="shared" si="35"/>
        <v>6400</v>
      </c>
      <c r="N140" s="31">
        <f t="shared" si="36"/>
        <v>3.9</v>
      </c>
      <c r="O140" s="32">
        <v>3540</v>
      </c>
      <c r="P140" s="28">
        <f t="shared" si="39"/>
        <v>13806</v>
      </c>
      <c r="Q140" s="33">
        <v>1.9</v>
      </c>
      <c r="R140" s="34">
        <f t="shared" si="37"/>
        <v>6726</v>
      </c>
      <c r="S140" s="35">
        <v>2</v>
      </c>
      <c r="T140" s="34">
        <f t="shared" si="42"/>
        <v>7080</v>
      </c>
      <c r="U140" s="36">
        <v>0</v>
      </c>
      <c r="V140" s="37">
        <f t="shared" si="41"/>
        <v>0</v>
      </c>
      <c r="W140" s="38">
        <f t="shared" ref="W140:W168" si="51">H140-Q140</f>
        <v>3.1</v>
      </c>
      <c r="X140" s="39">
        <f t="shared" ref="X140:X168" si="52">J140-S140</f>
        <v>1</v>
      </c>
      <c r="Y140" s="39">
        <f t="shared" ref="Y140:Y168" si="53">L140-U140</f>
        <v>2</v>
      </c>
      <c r="Z140" s="40">
        <f t="shared" si="38"/>
        <v>6.1</v>
      </c>
      <c r="AA140" s="41">
        <f t="shared" ref="AA140:AA168" si="54">I140-R140</f>
        <v>9274</v>
      </c>
      <c r="AB140" s="41">
        <f t="shared" ref="AB140:AB168" si="55">K140-T140</f>
        <v>2520</v>
      </c>
      <c r="AC140" s="41">
        <f t="shared" ref="AC140:AC168" si="56">M140-V140</f>
        <v>6400</v>
      </c>
      <c r="AD140" s="42">
        <f t="shared" si="40"/>
        <v>18194</v>
      </c>
    </row>
    <row r="141" spans="1:30" s="43" customFormat="1" ht="31.5" x14ac:dyDescent="0.25">
      <c r="A141" s="25">
        <v>130</v>
      </c>
      <c r="B141" s="26" t="s">
        <v>236</v>
      </c>
      <c r="C141" s="26" t="s">
        <v>119</v>
      </c>
      <c r="D141" s="27" t="s">
        <v>41</v>
      </c>
      <c r="E141" s="28">
        <f t="shared" si="32"/>
        <v>460</v>
      </c>
      <c r="F141" s="28">
        <v>4500</v>
      </c>
      <c r="G141" s="28">
        <f t="shared" si="50"/>
        <v>2070000</v>
      </c>
      <c r="H141" s="29">
        <v>161</v>
      </c>
      <c r="I141" s="29">
        <f t="shared" si="33"/>
        <v>724500</v>
      </c>
      <c r="J141" s="29">
        <v>234</v>
      </c>
      <c r="K141" s="29">
        <f t="shared" si="34"/>
        <v>1053000</v>
      </c>
      <c r="L141" s="29">
        <v>65</v>
      </c>
      <c r="M141" s="30">
        <f t="shared" si="35"/>
        <v>292500</v>
      </c>
      <c r="N141" s="31">
        <f t="shared" ref="N141:N168" si="57">Q141+S141+U141</f>
        <v>262</v>
      </c>
      <c r="O141" s="32">
        <v>4900</v>
      </c>
      <c r="P141" s="28">
        <f t="shared" si="39"/>
        <v>1283800</v>
      </c>
      <c r="Q141" s="33">
        <v>114</v>
      </c>
      <c r="R141" s="34">
        <f t="shared" ref="R141:R168" si="58">O141*Q141</f>
        <v>558600</v>
      </c>
      <c r="S141" s="35">
        <v>128</v>
      </c>
      <c r="T141" s="34">
        <f t="shared" si="42"/>
        <v>627200</v>
      </c>
      <c r="U141" s="36">
        <v>20</v>
      </c>
      <c r="V141" s="37">
        <f t="shared" si="41"/>
        <v>98000</v>
      </c>
      <c r="W141" s="38">
        <f t="shared" si="51"/>
        <v>47</v>
      </c>
      <c r="X141" s="39">
        <f t="shared" si="52"/>
        <v>106</v>
      </c>
      <c r="Y141" s="39">
        <f t="shared" si="53"/>
        <v>45</v>
      </c>
      <c r="Z141" s="40">
        <f t="shared" ref="Z141:Z168" si="59">W141+X141+Y141</f>
        <v>198</v>
      </c>
      <c r="AA141" s="41">
        <f t="shared" si="54"/>
        <v>165900</v>
      </c>
      <c r="AB141" s="41">
        <f t="shared" si="55"/>
        <v>425800</v>
      </c>
      <c r="AC141" s="41">
        <f t="shared" si="56"/>
        <v>194500</v>
      </c>
      <c r="AD141" s="42">
        <f t="shared" si="40"/>
        <v>786200</v>
      </c>
    </row>
    <row r="142" spans="1:30" s="43" customFormat="1" ht="31.5" x14ac:dyDescent="0.25">
      <c r="A142" s="25">
        <v>131</v>
      </c>
      <c r="B142" s="26" t="s">
        <v>237</v>
      </c>
      <c r="C142" s="26" t="s">
        <v>119</v>
      </c>
      <c r="D142" s="27" t="s">
        <v>185</v>
      </c>
      <c r="E142" s="28">
        <f t="shared" si="32"/>
        <v>70</v>
      </c>
      <c r="F142" s="28">
        <v>1156</v>
      </c>
      <c r="G142" s="28">
        <f t="shared" si="50"/>
        <v>80920</v>
      </c>
      <c r="H142" s="29">
        <v>33</v>
      </c>
      <c r="I142" s="29">
        <f t="shared" si="33"/>
        <v>38148</v>
      </c>
      <c r="J142" s="29">
        <v>27</v>
      </c>
      <c r="K142" s="29">
        <f t="shared" si="34"/>
        <v>31212</v>
      </c>
      <c r="L142" s="29">
        <v>10</v>
      </c>
      <c r="M142" s="30">
        <f t="shared" si="35"/>
        <v>11560</v>
      </c>
      <c r="N142" s="31">
        <f t="shared" si="57"/>
        <v>32</v>
      </c>
      <c r="O142" s="32">
        <v>1154.8800000000001</v>
      </c>
      <c r="P142" s="28">
        <f t="shared" ref="P142:P168" si="60">N142*O142</f>
        <v>36956.160000000003</v>
      </c>
      <c r="Q142" s="33">
        <v>15</v>
      </c>
      <c r="R142" s="34">
        <f t="shared" si="58"/>
        <v>17323.2</v>
      </c>
      <c r="S142" s="35">
        <v>15</v>
      </c>
      <c r="T142" s="34">
        <f t="shared" si="42"/>
        <v>17323.2</v>
      </c>
      <c r="U142" s="36">
        <v>2</v>
      </c>
      <c r="V142" s="37">
        <f t="shared" si="41"/>
        <v>2309.7600000000002</v>
      </c>
      <c r="W142" s="38">
        <f t="shared" si="51"/>
        <v>18</v>
      </c>
      <c r="X142" s="39">
        <f t="shared" si="52"/>
        <v>12</v>
      </c>
      <c r="Y142" s="39">
        <f t="shared" si="53"/>
        <v>8</v>
      </c>
      <c r="Z142" s="40">
        <f t="shared" si="59"/>
        <v>38</v>
      </c>
      <c r="AA142" s="41">
        <f t="shared" si="54"/>
        <v>20824.8</v>
      </c>
      <c r="AB142" s="41">
        <f t="shared" si="55"/>
        <v>13888.8</v>
      </c>
      <c r="AC142" s="41">
        <f t="shared" si="56"/>
        <v>9250.24</v>
      </c>
      <c r="AD142" s="42">
        <f t="shared" si="40"/>
        <v>43963.839999999997</v>
      </c>
    </row>
    <row r="143" spans="1:30" s="43" customFormat="1" ht="31.5" x14ac:dyDescent="0.25">
      <c r="A143" s="25">
        <v>132</v>
      </c>
      <c r="B143" s="26" t="s">
        <v>238</v>
      </c>
      <c r="C143" s="26" t="s">
        <v>119</v>
      </c>
      <c r="D143" s="27" t="s">
        <v>41</v>
      </c>
      <c r="E143" s="28">
        <f t="shared" ref="E143:E168" si="61">H143+J143+L143</f>
        <v>130</v>
      </c>
      <c r="F143" s="28">
        <v>1495</v>
      </c>
      <c r="G143" s="28">
        <f t="shared" si="50"/>
        <v>194350</v>
      </c>
      <c r="H143" s="29">
        <v>54</v>
      </c>
      <c r="I143" s="29">
        <f t="shared" ref="I143:I168" si="62">F143*H143</f>
        <v>80730</v>
      </c>
      <c r="J143" s="29">
        <v>61</v>
      </c>
      <c r="K143" s="29">
        <f t="shared" ref="K143:K168" si="63">F143*J143</f>
        <v>91195</v>
      </c>
      <c r="L143" s="29">
        <v>15</v>
      </c>
      <c r="M143" s="30">
        <f t="shared" ref="M143:M168" si="64">F143*L143</f>
        <v>22425</v>
      </c>
      <c r="N143" s="31">
        <f t="shared" si="57"/>
        <v>62</v>
      </c>
      <c r="O143" s="32">
        <v>1594</v>
      </c>
      <c r="P143" s="28">
        <f t="shared" si="60"/>
        <v>98828</v>
      </c>
      <c r="Q143" s="33">
        <v>30</v>
      </c>
      <c r="R143" s="34">
        <f t="shared" si="58"/>
        <v>47820</v>
      </c>
      <c r="S143" s="35">
        <v>30</v>
      </c>
      <c r="T143" s="34">
        <f t="shared" si="42"/>
        <v>47820</v>
      </c>
      <c r="U143" s="36">
        <v>2</v>
      </c>
      <c r="V143" s="37">
        <f t="shared" si="41"/>
        <v>3188</v>
      </c>
      <c r="W143" s="38">
        <f t="shared" si="51"/>
        <v>24</v>
      </c>
      <c r="X143" s="39">
        <f t="shared" si="52"/>
        <v>31</v>
      </c>
      <c r="Y143" s="39">
        <f t="shared" si="53"/>
        <v>13</v>
      </c>
      <c r="Z143" s="40">
        <f t="shared" si="59"/>
        <v>68</v>
      </c>
      <c r="AA143" s="41">
        <f t="shared" si="54"/>
        <v>32910</v>
      </c>
      <c r="AB143" s="41">
        <f t="shared" si="55"/>
        <v>43375</v>
      </c>
      <c r="AC143" s="41">
        <f t="shared" si="56"/>
        <v>19237</v>
      </c>
      <c r="AD143" s="42">
        <f t="shared" ref="AD143:AD168" si="65">AA143+AB143+AC143</f>
        <v>95522</v>
      </c>
    </row>
    <row r="144" spans="1:30" s="43" customFormat="1" ht="31.5" x14ac:dyDescent="0.25">
      <c r="A144" s="25">
        <v>133</v>
      </c>
      <c r="B144" s="26" t="s">
        <v>239</v>
      </c>
      <c r="C144" s="26" t="s">
        <v>119</v>
      </c>
      <c r="D144" s="27" t="s">
        <v>41</v>
      </c>
      <c r="E144" s="28">
        <f t="shared" si="61"/>
        <v>100</v>
      </c>
      <c r="F144" s="28">
        <v>3000</v>
      </c>
      <c r="G144" s="28">
        <f t="shared" si="50"/>
        <v>300000</v>
      </c>
      <c r="H144" s="29">
        <v>37</v>
      </c>
      <c r="I144" s="29">
        <f t="shared" si="62"/>
        <v>111000</v>
      </c>
      <c r="J144" s="29">
        <v>60</v>
      </c>
      <c r="K144" s="29">
        <f t="shared" si="63"/>
        <v>180000</v>
      </c>
      <c r="L144" s="29">
        <v>3</v>
      </c>
      <c r="M144" s="30">
        <f t="shared" si="64"/>
        <v>9000</v>
      </c>
      <c r="N144" s="31">
        <f t="shared" si="57"/>
        <v>40</v>
      </c>
      <c r="O144" s="32">
        <v>3200</v>
      </c>
      <c r="P144" s="28">
        <f t="shared" si="60"/>
        <v>128000</v>
      </c>
      <c r="Q144" s="33">
        <v>20</v>
      </c>
      <c r="R144" s="34">
        <f t="shared" si="58"/>
        <v>64000</v>
      </c>
      <c r="S144" s="35">
        <v>20</v>
      </c>
      <c r="T144" s="34">
        <f t="shared" si="42"/>
        <v>64000</v>
      </c>
      <c r="U144" s="36">
        <v>0</v>
      </c>
      <c r="V144" s="37">
        <f t="shared" ref="V144:V168" si="66">O144*U144</f>
        <v>0</v>
      </c>
      <c r="W144" s="38">
        <f t="shared" si="51"/>
        <v>17</v>
      </c>
      <c r="X144" s="39">
        <f t="shared" si="52"/>
        <v>40</v>
      </c>
      <c r="Y144" s="39">
        <f t="shared" si="53"/>
        <v>3</v>
      </c>
      <c r="Z144" s="40">
        <f t="shared" si="59"/>
        <v>60</v>
      </c>
      <c r="AA144" s="41">
        <f t="shared" si="54"/>
        <v>47000</v>
      </c>
      <c r="AB144" s="41">
        <f t="shared" si="55"/>
        <v>116000</v>
      </c>
      <c r="AC144" s="41">
        <f t="shared" si="56"/>
        <v>9000</v>
      </c>
      <c r="AD144" s="42">
        <f t="shared" si="65"/>
        <v>172000</v>
      </c>
    </row>
    <row r="145" spans="1:30" s="43" customFormat="1" ht="31.5" x14ac:dyDescent="0.25">
      <c r="A145" s="25">
        <v>134</v>
      </c>
      <c r="B145" s="26" t="s">
        <v>240</v>
      </c>
      <c r="C145" s="26" t="s">
        <v>119</v>
      </c>
      <c r="D145" s="27" t="s">
        <v>41</v>
      </c>
      <c r="E145" s="28">
        <f t="shared" si="61"/>
        <v>5</v>
      </c>
      <c r="F145" s="28">
        <v>828</v>
      </c>
      <c r="G145" s="28">
        <f t="shared" si="50"/>
        <v>4140</v>
      </c>
      <c r="H145" s="29">
        <v>1</v>
      </c>
      <c r="I145" s="29">
        <f t="shared" si="62"/>
        <v>828</v>
      </c>
      <c r="J145" s="29">
        <v>2</v>
      </c>
      <c r="K145" s="29">
        <f t="shared" si="63"/>
        <v>1656</v>
      </c>
      <c r="L145" s="29">
        <v>2</v>
      </c>
      <c r="M145" s="30">
        <f t="shared" si="64"/>
        <v>1656</v>
      </c>
      <c r="N145" s="31">
        <f t="shared" si="57"/>
        <v>0</v>
      </c>
      <c r="O145" s="32">
        <v>990</v>
      </c>
      <c r="P145" s="28">
        <f t="shared" si="60"/>
        <v>0</v>
      </c>
      <c r="Q145" s="33">
        <v>0</v>
      </c>
      <c r="R145" s="34">
        <f t="shared" si="58"/>
        <v>0</v>
      </c>
      <c r="S145" s="35">
        <v>0</v>
      </c>
      <c r="T145" s="34">
        <f t="shared" ref="T145:T168" si="67">O145*S145</f>
        <v>0</v>
      </c>
      <c r="U145" s="36">
        <v>0</v>
      </c>
      <c r="V145" s="37">
        <f t="shared" si="66"/>
        <v>0</v>
      </c>
      <c r="W145" s="38">
        <f t="shared" si="51"/>
        <v>1</v>
      </c>
      <c r="X145" s="39">
        <f t="shared" si="52"/>
        <v>2</v>
      </c>
      <c r="Y145" s="39">
        <f t="shared" si="53"/>
        <v>2</v>
      </c>
      <c r="Z145" s="40">
        <f t="shared" si="59"/>
        <v>5</v>
      </c>
      <c r="AA145" s="41">
        <f t="shared" si="54"/>
        <v>828</v>
      </c>
      <c r="AB145" s="41">
        <f t="shared" si="55"/>
        <v>1656</v>
      </c>
      <c r="AC145" s="41">
        <f t="shared" si="56"/>
        <v>1656</v>
      </c>
      <c r="AD145" s="42">
        <f t="shared" si="65"/>
        <v>4140</v>
      </c>
    </row>
    <row r="146" spans="1:30" s="43" customFormat="1" ht="31.5" x14ac:dyDescent="0.25">
      <c r="A146" s="25">
        <v>135</v>
      </c>
      <c r="B146" s="26" t="s">
        <v>241</v>
      </c>
      <c r="C146" s="26" t="s">
        <v>119</v>
      </c>
      <c r="D146" s="27" t="s">
        <v>41</v>
      </c>
      <c r="E146" s="28">
        <f t="shared" si="61"/>
        <v>200</v>
      </c>
      <c r="F146" s="28">
        <v>3000</v>
      </c>
      <c r="G146" s="28">
        <f t="shared" si="50"/>
        <v>600000</v>
      </c>
      <c r="H146" s="29">
        <v>70</v>
      </c>
      <c r="I146" s="29">
        <f t="shared" si="62"/>
        <v>210000</v>
      </c>
      <c r="J146" s="29">
        <v>70</v>
      </c>
      <c r="K146" s="29">
        <f t="shared" si="63"/>
        <v>210000</v>
      </c>
      <c r="L146" s="29">
        <v>60</v>
      </c>
      <c r="M146" s="30">
        <f t="shared" si="64"/>
        <v>180000</v>
      </c>
      <c r="N146" s="31">
        <f t="shared" si="57"/>
        <v>100</v>
      </c>
      <c r="O146" s="32">
        <v>3200</v>
      </c>
      <c r="P146" s="28">
        <f t="shared" si="60"/>
        <v>320000</v>
      </c>
      <c r="Q146" s="33">
        <v>25</v>
      </c>
      <c r="R146" s="34">
        <f t="shared" si="58"/>
        <v>80000</v>
      </c>
      <c r="S146" s="35">
        <v>45</v>
      </c>
      <c r="T146" s="34">
        <f t="shared" si="67"/>
        <v>144000</v>
      </c>
      <c r="U146" s="36">
        <v>30</v>
      </c>
      <c r="V146" s="37">
        <f t="shared" si="66"/>
        <v>96000</v>
      </c>
      <c r="W146" s="38">
        <f t="shared" si="51"/>
        <v>45</v>
      </c>
      <c r="X146" s="39">
        <f t="shared" si="52"/>
        <v>25</v>
      </c>
      <c r="Y146" s="39">
        <f t="shared" si="53"/>
        <v>30</v>
      </c>
      <c r="Z146" s="40">
        <f t="shared" si="59"/>
        <v>100</v>
      </c>
      <c r="AA146" s="41">
        <f t="shared" si="54"/>
        <v>130000</v>
      </c>
      <c r="AB146" s="41">
        <f t="shared" si="55"/>
        <v>66000</v>
      </c>
      <c r="AC146" s="41">
        <f t="shared" si="56"/>
        <v>84000</v>
      </c>
      <c r="AD146" s="42">
        <f t="shared" si="65"/>
        <v>280000</v>
      </c>
    </row>
    <row r="147" spans="1:30" s="43" customFormat="1" ht="31.5" x14ac:dyDescent="0.25">
      <c r="A147" s="25">
        <v>136</v>
      </c>
      <c r="B147" s="26" t="s">
        <v>242</v>
      </c>
      <c r="C147" s="26" t="s">
        <v>119</v>
      </c>
      <c r="D147" s="27" t="s">
        <v>41</v>
      </c>
      <c r="E147" s="28">
        <f t="shared" si="61"/>
        <v>150</v>
      </c>
      <c r="F147" s="28">
        <v>1875</v>
      </c>
      <c r="G147" s="28">
        <f t="shared" si="50"/>
        <v>281250</v>
      </c>
      <c r="H147" s="29">
        <v>70</v>
      </c>
      <c r="I147" s="29">
        <f t="shared" si="62"/>
        <v>131250</v>
      </c>
      <c r="J147" s="29">
        <v>60</v>
      </c>
      <c r="K147" s="29">
        <f t="shared" si="63"/>
        <v>112500</v>
      </c>
      <c r="L147" s="29">
        <v>20</v>
      </c>
      <c r="M147" s="30">
        <f t="shared" si="64"/>
        <v>37500</v>
      </c>
      <c r="N147" s="31">
        <f t="shared" si="57"/>
        <v>60</v>
      </c>
      <c r="O147" s="32">
        <v>2200</v>
      </c>
      <c r="P147" s="28">
        <f t="shared" si="60"/>
        <v>132000</v>
      </c>
      <c r="Q147" s="33">
        <v>20</v>
      </c>
      <c r="R147" s="34">
        <f t="shared" si="58"/>
        <v>44000</v>
      </c>
      <c r="S147" s="35">
        <v>40</v>
      </c>
      <c r="T147" s="34">
        <f t="shared" si="67"/>
        <v>88000</v>
      </c>
      <c r="U147" s="36">
        <v>0</v>
      </c>
      <c r="V147" s="37">
        <f t="shared" si="66"/>
        <v>0</v>
      </c>
      <c r="W147" s="38">
        <f t="shared" si="51"/>
        <v>50</v>
      </c>
      <c r="X147" s="39">
        <f t="shared" si="52"/>
        <v>20</v>
      </c>
      <c r="Y147" s="39">
        <f t="shared" si="53"/>
        <v>20</v>
      </c>
      <c r="Z147" s="40">
        <f t="shared" si="59"/>
        <v>90</v>
      </c>
      <c r="AA147" s="41">
        <f t="shared" si="54"/>
        <v>87250</v>
      </c>
      <c r="AB147" s="41">
        <f t="shared" si="55"/>
        <v>24500</v>
      </c>
      <c r="AC147" s="41">
        <f t="shared" si="56"/>
        <v>37500</v>
      </c>
      <c r="AD147" s="42">
        <f t="shared" si="65"/>
        <v>149250</v>
      </c>
    </row>
    <row r="148" spans="1:30" s="43" customFormat="1" ht="31.5" x14ac:dyDescent="0.25">
      <c r="A148" s="25">
        <v>137</v>
      </c>
      <c r="B148" s="26" t="s">
        <v>243</v>
      </c>
      <c r="C148" s="26" t="s">
        <v>119</v>
      </c>
      <c r="D148" s="27" t="s">
        <v>41</v>
      </c>
      <c r="E148" s="28">
        <f t="shared" si="61"/>
        <v>900</v>
      </c>
      <c r="F148" s="28">
        <v>998</v>
      </c>
      <c r="G148" s="28">
        <f t="shared" si="50"/>
        <v>898200</v>
      </c>
      <c r="H148" s="29">
        <v>300</v>
      </c>
      <c r="I148" s="29">
        <f t="shared" si="62"/>
        <v>299400</v>
      </c>
      <c r="J148" s="29">
        <v>439</v>
      </c>
      <c r="K148" s="29">
        <f t="shared" si="63"/>
        <v>438122</v>
      </c>
      <c r="L148" s="29">
        <v>161</v>
      </c>
      <c r="M148" s="30">
        <f t="shared" si="64"/>
        <v>160678</v>
      </c>
      <c r="N148" s="31">
        <f t="shared" si="57"/>
        <v>300</v>
      </c>
      <c r="O148" s="32">
        <v>1200</v>
      </c>
      <c r="P148" s="28">
        <f t="shared" si="60"/>
        <v>360000</v>
      </c>
      <c r="Q148" s="33">
        <v>60</v>
      </c>
      <c r="R148" s="34">
        <f t="shared" si="58"/>
        <v>72000</v>
      </c>
      <c r="S148" s="35">
        <v>140</v>
      </c>
      <c r="T148" s="34">
        <f t="shared" si="67"/>
        <v>168000</v>
      </c>
      <c r="U148" s="36">
        <v>100</v>
      </c>
      <c r="V148" s="37">
        <f t="shared" si="66"/>
        <v>120000</v>
      </c>
      <c r="W148" s="38">
        <f t="shared" si="51"/>
        <v>240</v>
      </c>
      <c r="X148" s="39">
        <f t="shared" si="52"/>
        <v>299</v>
      </c>
      <c r="Y148" s="39">
        <f t="shared" si="53"/>
        <v>61</v>
      </c>
      <c r="Z148" s="40">
        <f t="shared" si="59"/>
        <v>600</v>
      </c>
      <c r="AA148" s="41">
        <f t="shared" si="54"/>
        <v>227400</v>
      </c>
      <c r="AB148" s="41">
        <f t="shared" si="55"/>
        <v>270122</v>
      </c>
      <c r="AC148" s="41">
        <f t="shared" si="56"/>
        <v>40678</v>
      </c>
      <c r="AD148" s="42">
        <f t="shared" si="65"/>
        <v>538200</v>
      </c>
    </row>
    <row r="149" spans="1:30" s="43" customFormat="1" ht="31.5" x14ac:dyDescent="0.25">
      <c r="A149" s="25">
        <v>138</v>
      </c>
      <c r="B149" s="26" t="s">
        <v>244</v>
      </c>
      <c r="C149" s="26" t="s">
        <v>119</v>
      </c>
      <c r="D149" s="27" t="s">
        <v>41</v>
      </c>
      <c r="E149" s="28">
        <f t="shared" si="61"/>
        <v>1200</v>
      </c>
      <c r="F149" s="28">
        <v>1013</v>
      </c>
      <c r="G149" s="28">
        <f t="shared" si="50"/>
        <v>1215600</v>
      </c>
      <c r="H149" s="29">
        <v>480</v>
      </c>
      <c r="I149" s="29">
        <f t="shared" si="62"/>
        <v>486240</v>
      </c>
      <c r="J149" s="29">
        <v>510</v>
      </c>
      <c r="K149" s="29">
        <f t="shared" si="63"/>
        <v>516630</v>
      </c>
      <c r="L149" s="29">
        <v>210</v>
      </c>
      <c r="M149" s="30">
        <f t="shared" si="64"/>
        <v>212730</v>
      </c>
      <c r="N149" s="31">
        <f t="shared" si="57"/>
        <v>687</v>
      </c>
      <c r="O149" s="32">
        <v>1200</v>
      </c>
      <c r="P149" s="28">
        <f t="shared" si="60"/>
        <v>824400</v>
      </c>
      <c r="Q149" s="33">
        <v>150</v>
      </c>
      <c r="R149" s="34">
        <f t="shared" si="58"/>
        <v>180000</v>
      </c>
      <c r="S149" s="35">
        <v>450</v>
      </c>
      <c r="T149" s="34">
        <f t="shared" si="67"/>
        <v>540000</v>
      </c>
      <c r="U149" s="36">
        <v>87</v>
      </c>
      <c r="V149" s="37">
        <f t="shared" si="66"/>
        <v>104400</v>
      </c>
      <c r="W149" s="38">
        <f t="shared" si="51"/>
        <v>330</v>
      </c>
      <c r="X149" s="39">
        <f t="shared" si="52"/>
        <v>60</v>
      </c>
      <c r="Y149" s="39">
        <f t="shared" si="53"/>
        <v>123</v>
      </c>
      <c r="Z149" s="40">
        <f t="shared" si="59"/>
        <v>513</v>
      </c>
      <c r="AA149" s="41">
        <f t="shared" si="54"/>
        <v>306240</v>
      </c>
      <c r="AB149" s="41">
        <f t="shared" si="55"/>
        <v>-23370</v>
      </c>
      <c r="AC149" s="41">
        <f t="shared" si="56"/>
        <v>108330</v>
      </c>
      <c r="AD149" s="42">
        <f t="shared" si="65"/>
        <v>391200</v>
      </c>
    </row>
    <row r="150" spans="1:30" s="43" customFormat="1" ht="31.5" x14ac:dyDescent="0.25">
      <c r="A150" s="25">
        <v>139</v>
      </c>
      <c r="B150" s="26" t="s">
        <v>245</v>
      </c>
      <c r="C150" s="26" t="s">
        <v>246</v>
      </c>
      <c r="D150" s="27" t="s">
        <v>41</v>
      </c>
      <c r="E150" s="28">
        <f t="shared" si="61"/>
        <v>12</v>
      </c>
      <c r="F150" s="28">
        <v>17780</v>
      </c>
      <c r="G150" s="28">
        <f t="shared" si="50"/>
        <v>213360</v>
      </c>
      <c r="H150" s="29">
        <v>5</v>
      </c>
      <c r="I150" s="29">
        <f t="shared" si="62"/>
        <v>88900</v>
      </c>
      <c r="J150" s="29">
        <v>7</v>
      </c>
      <c r="K150" s="29">
        <f t="shared" si="63"/>
        <v>124460</v>
      </c>
      <c r="L150" s="29">
        <v>0</v>
      </c>
      <c r="M150" s="30">
        <f t="shared" si="64"/>
        <v>0</v>
      </c>
      <c r="N150" s="31">
        <f t="shared" si="57"/>
        <v>6</v>
      </c>
      <c r="O150" s="32">
        <v>21200</v>
      </c>
      <c r="P150" s="28">
        <f t="shared" si="60"/>
        <v>127200</v>
      </c>
      <c r="Q150" s="33">
        <v>1</v>
      </c>
      <c r="R150" s="34">
        <f t="shared" si="58"/>
        <v>21200</v>
      </c>
      <c r="S150" s="35">
        <v>5</v>
      </c>
      <c r="T150" s="34">
        <f t="shared" si="67"/>
        <v>106000</v>
      </c>
      <c r="U150" s="36">
        <v>0</v>
      </c>
      <c r="V150" s="37">
        <f t="shared" si="66"/>
        <v>0</v>
      </c>
      <c r="W150" s="38">
        <f t="shared" si="51"/>
        <v>4</v>
      </c>
      <c r="X150" s="39">
        <f t="shared" si="52"/>
        <v>2</v>
      </c>
      <c r="Y150" s="39">
        <f t="shared" si="53"/>
        <v>0</v>
      </c>
      <c r="Z150" s="40">
        <f t="shared" si="59"/>
        <v>6</v>
      </c>
      <c r="AA150" s="41">
        <f t="shared" si="54"/>
        <v>67700</v>
      </c>
      <c r="AB150" s="41">
        <f t="shared" si="55"/>
        <v>18460</v>
      </c>
      <c r="AC150" s="41">
        <f t="shared" si="56"/>
        <v>0</v>
      </c>
      <c r="AD150" s="42">
        <f t="shared" si="65"/>
        <v>86160</v>
      </c>
    </row>
    <row r="151" spans="1:30" s="43" customFormat="1" ht="31.5" x14ac:dyDescent="0.25">
      <c r="A151" s="25">
        <v>140</v>
      </c>
      <c r="B151" s="26" t="s">
        <v>247</v>
      </c>
      <c r="C151" s="26" t="s">
        <v>119</v>
      </c>
      <c r="D151" s="27" t="s">
        <v>248</v>
      </c>
      <c r="E151" s="28">
        <f t="shared" si="61"/>
        <v>66000</v>
      </c>
      <c r="F151" s="28">
        <v>36</v>
      </c>
      <c r="G151" s="28">
        <f t="shared" si="50"/>
        <v>2376000</v>
      </c>
      <c r="H151" s="29">
        <v>33572</v>
      </c>
      <c r="I151" s="29">
        <f t="shared" si="62"/>
        <v>1208592</v>
      </c>
      <c r="J151" s="29">
        <v>19427</v>
      </c>
      <c r="K151" s="29">
        <f t="shared" si="63"/>
        <v>699372</v>
      </c>
      <c r="L151" s="29">
        <v>13001</v>
      </c>
      <c r="M151" s="30">
        <f t="shared" si="64"/>
        <v>468036</v>
      </c>
      <c r="N151" s="31">
        <f t="shared" si="57"/>
        <v>33500</v>
      </c>
      <c r="O151" s="32">
        <v>40</v>
      </c>
      <c r="P151" s="28">
        <f t="shared" si="60"/>
        <v>1340000</v>
      </c>
      <c r="Q151" s="33">
        <v>15753</v>
      </c>
      <c r="R151" s="34">
        <f t="shared" si="58"/>
        <v>630120</v>
      </c>
      <c r="S151" s="35">
        <v>14247</v>
      </c>
      <c r="T151" s="34">
        <f t="shared" si="67"/>
        <v>569880</v>
      </c>
      <c r="U151" s="36">
        <v>3500</v>
      </c>
      <c r="V151" s="37">
        <f t="shared" si="66"/>
        <v>140000</v>
      </c>
      <c r="W151" s="38">
        <f t="shared" si="51"/>
        <v>17819</v>
      </c>
      <c r="X151" s="39">
        <f t="shared" si="52"/>
        <v>5180</v>
      </c>
      <c r="Y151" s="39">
        <f t="shared" si="53"/>
        <v>9501</v>
      </c>
      <c r="Z151" s="40">
        <f t="shared" si="59"/>
        <v>32500</v>
      </c>
      <c r="AA151" s="41">
        <f t="shared" si="54"/>
        <v>578472</v>
      </c>
      <c r="AB151" s="41">
        <f t="shared" si="55"/>
        <v>129492</v>
      </c>
      <c r="AC151" s="41">
        <f t="shared" si="56"/>
        <v>328036</v>
      </c>
      <c r="AD151" s="42">
        <f t="shared" si="65"/>
        <v>1036000</v>
      </c>
    </row>
    <row r="152" spans="1:30" s="43" customFormat="1" ht="31.5" x14ac:dyDescent="0.25">
      <c r="A152" s="25">
        <v>141</v>
      </c>
      <c r="B152" s="26" t="s">
        <v>249</v>
      </c>
      <c r="C152" s="26" t="s">
        <v>119</v>
      </c>
      <c r="D152" s="27" t="s">
        <v>41</v>
      </c>
      <c r="E152" s="28">
        <v>4000</v>
      </c>
      <c r="F152" s="28">
        <v>375</v>
      </c>
      <c r="G152" s="28">
        <f t="shared" si="50"/>
        <v>1500000</v>
      </c>
      <c r="H152" s="29">
        <v>1572</v>
      </c>
      <c r="I152" s="29">
        <f t="shared" si="62"/>
        <v>589500</v>
      </c>
      <c r="J152" s="29">
        <v>1528</v>
      </c>
      <c r="K152" s="29">
        <f t="shared" si="63"/>
        <v>573000</v>
      </c>
      <c r="L152" s="29">
        <v>900</v>
      </c>
      <c r="M152" s="30">
        <f t="shared" si="64"/>
        <v>337500</v>
      </c>
      <c r="N152" s="31">
        <f t="shared" si="57"/>
        <v>2300</v>
      </c>
      <c r="O152" s="32">
        <v>450</v>
      </c>
      <c r="P152" s="28">
        <f t="shared" si="60"/>
        <v>1035000</v>
      </c>
      <c r="Q152" s="33">
        <v>800</v>
      </c>
      <c r="R152" s="34">
        <f t="shared" si="58"/>
        <v>360000</v>
      </c>
      <c r="S152" s="35">
        <v>1200</v>
      </c>
      <c r="T152" s="34">
        <f t="shared" si="67"/>
        <v>540000</v>
      </c>
      <c r="U152" s="36">
        <v>300</v>
      </c>
      <c r="V152" s="37">
        <f t="shared" si="66"/>
        <v>135000</v>
      </c>
      <c r="W152" s="38">
        <f t="shared" si="51"/>
        <v>772</v>
      </c>
      <c r="X152" s="39">
        <f t="shared" si="52"/>
        <v>328</v>
      </c>
      <c r="Y152" s="39">
        <f t="shared" si="53"/>
        <v>600</v>
      </c>
      <c r="Z152" s="40">
        <f t="shared" si="59"/>
        <v>1700</v>
      </c>
      <c r="AA152" s="41">
        <f t="shared" si="54"/>
        <v>229500</v>
      </c>
      <c r="AB152" s="41">
        <f t="shared" si="55"/>
        <v>33000</v>
      </c>
      <c r="AC152" s="41">
        <f t="shared" si="56"/>
        <v>202500</v>
      </c>
      <c r="AD152" s="42">
        <f t="shared" si="65"/>
        <v>465000</v>
      </c>
    </row>
    <row r="153" spans="1:30" s="43" customFormat="1" ht="31.5" x14ac:dyDescent="0.25">
      <c r="A153" s="25">
        <v>142</v>
      </c>
      <c r="B153" s="26" t="s">
        <v>250</v>
      </c>
      <c r="C153" s="26" t="s">
        <v>119</v>
      </c>
      <c r="D153" s="27" t="s">
        <v>41</v>
      </c>
      <c r="E153" s="28">
        <v>1000</v>
      </c>
      <c r="F153" s="28">
        <v>400</v>
      </c>
      <c r="G153" s="28">
        <f t="shared" si="50"/>
        <v>400000</v>
      </c>
      <c r="H153" s="29">
        <v>400</v>
      </c>
      <c r="I153" s="29">
        <f t="shared" si="62"/>
        <v>160000</v>
      </c>
      <c r="J153" s="29">
        <v>400</v>
      </c>
      <c r="K153" s="29">
        <f t="shared" si="63"/>
        <v>160000</v>
      </c>
      <c r="L153" s="29">
        <v>200</v>
      </c>
      <c r="M153" s="30">
        <f t="shared" si="64"/>
        <v>80000</v>
      </c>
      <c r="N153" s="31">
        <f t="shared" si="57"/>
        <v>30</v>
      </c>
      <c r="O153" s="32">
        <v>480</v>
      </c>
      <c r="P153" s="28">
        <f t="shared" si="60"/>
        <v>14400</v>
      </c>
      <c r="Q153" s="33">
        <v>10</v>
      </c>
      <c r="R153" s="34">
        <f t="shared" si="58"/>
        <v>4800</v>
      </c>
      <c r="S153" s="35">
        <v>10</v>
      </c>
      <c r="T153" s="34">
        <f t="shared" si="67"/>
        <v>4800</v>
      </c>
      <c r="U153" s="36">
        <v>10</v>
      </c>
      <c r="V153" s="37">
        <f t="shared" si="66"/>
        <v>4800</v>
      </c>
      <c r="W153" s="38">
        <f t="shared" si="51"/>
        <v>390</v>
      </c>
      <c r="X153" s="39">
        <f t="shared" si="52"/>
        <v>390</v>
      </c>
      <c r="Y153" s="39">
        <f t="shared" si="53"/>
        <v>190</v>
      </c>
      <c r="Z153" s="40">
        <f t="shared" si="59"/>
        <v>970</v>
      </c>
      <c r="AA153" s="41">
        <f t="shared" si="54"/>
        <v>155200</v>
      </c>
      <c r="AB153" s="41">
        <f t="shared" si="55"/>
        <v>155200</v>
      </c>
      <c r="AC153" s="41">
        <f t="shared" si="56"/>
        <v>75200</v>
      </c>
      <c r="AD153" s="42">
        <f t="shared" si="65"/>
        <v>385600</v>
      </c>
    </row>
    <row r="154" spans="1:30" s="43" customFormat="1" ht="31.5" x14ac:dyDescent="0.25">
      <c r="A154" s="25">
        <v>143</v>
      </c>
      <c r="B154" s="26" t="s">
        <v>251</v>
      </c>
      <c r="C154" s="26" t="s">
        <v>119</v>
      </c>
      <c r="D154" s="27" t="s">
        <v>41</v>
      </c>
      <c r="E154" s="28">
        <f t="shared" si="61"/>
        <v>12000</v>
      </c>
      <c r="F154" s="28">
        <v>211</v>
      </c>
      <c r="G154" s="28">
        <f t="shared" si="50"/>
        <v>2532000</v>
      </c>
      <c r="H154" s="29">
        <v>4147</v>
      </c>
      <c r="I154" s="29">
        <f t="shared" si="62"/>
        <v>875017</v>
      </c>
      <c r="J154" s="29">
        <v>4553</v>
      </c>
      <c r="K154" s="29">
        <f t="shared" si="63"/>
        <v>960683</v>
      </c>
      <c r="L154" s="29">
        <v>3300</v>
      </c>
      <c r="M154" s="30">
        <f t="shared" si="64"/>
        <v>696300</v>
      </c>
      <c r="N154" s="31">
        <f t="shared" si="57"/>
        <v>7000</v>
      </c>
      <c r="O154" s="32">
        <v>250</v>
      </c>
      <c r="P154" s="28">
        <f t="shared" si="60"/>
        <v>1750000</v>
      </c>
      <c r="Q154" s="33">
        <v>2500</v>
      </c>
      <c r="R154" s="34">
        <f t="shared" si="58"/>
        <v>625000</v>
      </c>
      <c r="S154" s="35">
        <v>2500</v>
      </c>
      <c r="T154" s="34">
        <f t="shared" si="67"/>
        <v>625000</v>
      </c>
      <c r="U154" s="36">
        <v>2000</v>
      </c>
      <c r="V154" s="37">
        <f t="shared" si="66"/>
        <v>500000</v>
      </c>
      <c r="W154" s="38">
        <f t="shared" si="51"/>
        <v>1647</v>
      </c>
      <c r="X154" s="39">
        <f t="shared" si="52"/>
        <v>2053</v>
      </c>
      <c r="Y154" s="39">
        <f t="shared" si="53"/>
        <v>1300</v>
      </c>
      <c r="Z154" s="40">
        <f t="shared" si="59"/>
        <v>5000</v>
      </c>
      <c r="AA154" s="41">
        <f t="shared" si="54"/>
        <v>250017</v>
      </c>
      <c r="AB154" s="41">
        <f t="shared" si="55"/>
        <v>335683</v>
      </c>
      <c r="AC154" s="41">
        <f t="shared" si="56"/>
        <v>196300</v>
      </c>
      <c r="AD154" s="42">
        <f t="shared" si="65"/>
        <v>782000</v>
      </c>
    </row>
    <row r="155" spans="1:30" s="43" customFormat="1" x14ac:dyDescent="0.25">
      <c r="A155" s="25">
        <v>144</v>
      </c>
      <c r="B155" s="26" t="s">
        <v>252</v>
      </c>
      <c r="C155" s="26" t="s">
        <v>103</v>
      </c>
      <c r="D155" s="27" t="s">
        <v>41</v>
      </c>
      <c r="E155" s="28">
        <f t="shared" si="61"/>
        <v>3600</v>
      </c>
      <c r="F155" s="28">
        <v>440</v>
      </c>
      <c r="G155" s="28">
        <f t="shared" si="50"/>
        <v>1584000</v>
      </c>
      <c r="H155" s="29">
        <v>1391</v>
      </c>
      <c r="I155" s="29">
        <f t="shared" si="62"/>
        <v>612040</v>
      </c>
      <c r="J155" s="29">
        <v>1209</v>
      </c>
      <c r="K155" s="29">
        <f t="shared" si="63"/>
        <v>531960</v>
      </c>
      <c r="L155" s="29">
        <v>1000</v>
      </c>
      <c r="M155" s="30">
        <f t="shared" si="64"/>
        <v>440000</v>
      </c>
      <c r="N155" s="31">
        <f t="shared" si="57"/>
        <v>1750</v>
      </c>
      <c r="O155" s="32">
        <v>520</v>
      </c>
      <c r="P155" s="28">
        <f t="shared" si="60"/>
        <v>910000</v>
      </c>
      <c r="Q155" s="33">
        <v>650</v>
      </c>
      <c r="R155" s="34">
        <f t="shared" si="58"/>
        <v>338000</v>
      </c>
      <c r="S155" s="35">
        <v>650</v>
      </c>
      <c r="T155" s="34">
        <f t="shared" si="67"/>
        <v>338000</v>
      </c>
      <c r="U155" s="36">
        <v>450</v>
      </c>
      <c r="V155" s="37">
        <f t="shared" si="66"/>
        <v>234000</v>
      </c>
      <c r="W155" s="38">
        <f t="shared" si="51"/>
        <v>741</v>
      </c>
      <c r="X155" s="39">
        <f t="shared" si="52"/>
        <v>559</v>
      </c>
      <c r="Y155" s="39">
        <f t="shared" si="53"/>
        <v>550</v>
      </c>
      <c r="Z155" s="40">
        <f t="shared" si="59"/>
        <v>1850</v>
      </c>
      <c r="AA155" s="41">
        <f t="shared" si="54"/>
        <v>274040</v>
      </c>
      <c r="AB155" s="41">
        <f t="shared" si="55"/>
        <v>193960</v>
      </c>
      <c r="AC155" s="41">
        <f t="shared" si="56"/>
        <v>206000</v>
      </c>
      <c r="AD155" s="42">
        <f t="shared" si="65"/>
        <v>674000</v>
      </c>
    </row>
    <row r="156" spans="1:30" s="43" customFormat="1" ht="31.5" x14ac:dyDescent="0.25">
      <c r="A156" s="25">
        <v>145</v>
      </c>
      <c r="B156" s="46" t="s">
        <v>253</v>
      </c>
      <c r="C156" s="26" t="s">
        <v>119</v>
      </c>
      <c r="D156" s="27" t="s">
        <v>187</v>
      </c>
      <c r="E156" s="28">
        <f t="shared" si="61"/>
        <v>10824</v>
      </c>
      <c r="F156" s="28">
        <v>600</v>
      </c>
      <c r="G156" s="28">
        <f t="shared" si="50"/>
        <v>6494400</v>
      </c>
      <c r="H156" s="29">
        <v>5061</v>
      </c>
      <c r="I156" s="29">
        <f t="shared" si="62"/>
        <v>3036600</v>
      </c>
      <c r="J156" s="29">
        <v>1813</v>
      </c>
      <c r="K156" s="29">
        <f t="shared" si="63"/>
        <v>1087800</v>
      </c>
      <c r="L156" s="29">
        <v>3950</v>
      </c>
      <c r="M156" s="30">
        <f t="shared" si="64"/>
        <v>2370000</v>
      </c>
      <c r="N156" s="31">
        <f t="shared" si="57"/>
        <v>6704</v>
      </c>
      <c r="O156" s="32">
        <v>650</v>
      </c>
      <c r="P156" s="28">
        <f t="shared" si="60"/>
        <v>4357600</v>
      </c>
      <c r="Q156" s="33">
        <v>3711</v>
      </c>
      <c r="R156" s="34">
        <f t="shared" si="58"/>
        <v>2412150</v>
      </c>
      <c r="S156" s="35">
        <v>1153</v>
      </c>
      <c r="T156" s="34">
        <f t="shared" si="67"/>
        <v>749450</v>
      </c>
      <c r="U156" s="36">
        <v>1840</v>
      </c>
      <c r="V156" s="37">
        <f t="shared" si="66"/>
        <v>1196000</v>
      </c>
      <c r="W156" s="38">
        <f t="shared" si="51"/>
        <v>1350</v>
      </c>
      <c r="X156" s="39">
        <f t="shared" si="52"/>
        <v>660</v>
      </c>
      <c r="Y156" s="39">
        <f t="shared" si="53"/>
        <v>2110</v>
      </c>
      <c r="Z156" s="40">
        <f t="shared" si="59"/>
        <v>4120</v>
      </c>
      <c r="AA156" s="41">
        <f t="shared" si="54"/>
        <v>624450</v>
      </c>
      <c r="AB156" s="41">
        <f t="shared" si="55"/>
        <v>338350</v>
      </c>
      <c r="AC156" s="41">
        <f t="shared" si="56"/>
        <v>1174000</v>
      </c>
      <c r="AD156" s="42">
        <f t="shared" si="65"/>
        <v>2136800</v>
      </c>
    </row>
    <row r="157" spans="1:30" s="43" customFormat="1" ht="31.5" x14ac:dyDescent="0.25">
      <c r="A157" s="25">
        <v>146</v>
      </c>
      <c r="B157" s="46" t="s">
        <v>254</v>
      </c>
      <c r="C157" s="26" t="s">
        <v>119</v>
      </c>
      <c r="D157" s="27" t="s">
        <v>187</v>
      </c>
      <c r="E157" s="28">
        <f t="shared" si="61"/>
        <v>120</v>
      </c>
      <c r="F157" s="28">
        <v>319</v>
      </c>
      <c r="G157" s="28">
        <f t="shared" si="50"/>
        <v>38280</v>
      </c>
      <c r="H157" s="29">
        <v>56</v>
      </c>
      <c r="I157" s="29">
        <f t="shared" si="62"/>
        <v>17864</v>
      </c>
      <c r="J157" s="29">
        <v>64</v>
      </c>
      <c r="K157" s="29">
        <f t="shared" si="63"/>
        <v>20416</v>
      </c>
      <c r="L157" s="29">
        <v>0</v>
      </c>
      <c r="M157" s="30">
        <f t="shared" si="64"/>
        <v>0</v>
      </c>
      <c r="N157" s="31">
        <f t="shared" si="57"/>
        <v>60</v>
      </c>
      <c r="O157" s="32">
        <v>320</v>
      </c>
      <c r="P157" s="28">
        <f t="shared" si="60"/>
        <v>19200</v>
      </c>
      <c r="Q157" s="33">
        <v>6</v>
      </c>
      <c r="R157" s="34">
        <f t="shared" si="58"/>
        <v>1920</v>
      </c>
      <c r="S157" s="35">
        <v>54</v>
      </c>
      <c r="T157" s="34">
        <f t="shared" si="67"/>
        <v>17280</v>
      </c>
      <c r="U157" s="36">
        <v>0</v>
      </c>
      <c r="V157" s="37">
        <f t="shared" si="66"/>
        <v>0</v>
      </c>
      <c r="W157" s="38">
        <f t="shared" si="51"/>
        <v>50</v>
      </c>
      <c r="X157" s="39">
        <f t="shared" si="52"/>
        <v>10</v>
      </c>
      <c r="Y157" s="39">
        <f t="shared" si="53"/>
        <v>0</v>
      </c>
      <c r="Z157" s="40">
        <f t="shared" si="59"/>
        <v>60</v>
      </c>
      <c r="AA157" s="41">
        <f t="shared" si="54"/>
        <v>15944</v>
      </c>
      <c r="AB157" s="41">
        <f t="shared" si="55"/>
        <v>3136</v>
      </c>
      <c r="AC157" s="41">
        <f t="shared" si="56"/>
        <v>0</v>
      </c>
      <c r="AD157" s="42">
        <f t="shared" si="65"/>
        <v>19080</v>
      </c>
    </row>
    <row r="158" spans="1:30" s="43" customFormat="1" x14ac:dyDescent="0.25">
      <c r="A158" s="25">
        <v>147</v>
      </c>
      <c r="B158" s="46" t="s">
        <v>255</v>
      </c>
      <c r="C158" s="26" t="s">
        <v>103</v>
      </c>
      <c r="D158" s="27" t="s">
        <v>187</v>
      </c>
      <c r="E158" s="28">
        <f t="shared" si="61"/>
        <v>4980</v>
      </c>
      <c r="F158" s="28">
        <v>129</v>
      </c>
      <c r="G158" s="28">
        <f t="shared" si="50"/>
        <v>642420</v>
      </c>
      <c r="H158" s="29">
        <v>2331</v>
      </c>
      <c r="I158" s="29">
        <f t="shared" si="62"/>
        <v>300699</v>
      </c>
      <c r="J158" s="29">
        <v>2649</v>
      </c>
      <c r="K158" s="29">
        <f t="shared" si="63"/>
        <v>341721</v>
      </c>
      <c r="L158" s="29">
        <v>0</v>
      </c>
      <c r="M158" s="30">
        <f t="shared" si="64"/>
        <v>0</v>
      </c>
      <c r="N158" s="31">
        <f t="shared" si="57"/>
        <v>2664</v>
      </c>
      <c r="O158" s="32">
        <v>150</v>
      </c>
      <c r="P158" s="28">
        <f t="shared" si="60"/>
        <v>399600</v>
      </c>
      <c r="Q158" s="33">
        <v>735</v>
      </c>
      <c r="R158" s="34">
        <f t="shared" si="58"/>
        <v>110250</v>
      </c>
      <c r="S158" s="35">
        <v>1929</v>
      </c>
      <c r="T158" s="34">
        <f t="shared" si="67"/>
        <v>289350</v>
      </c>
      <c r="U158" s="36">
        <v>0</v>
      </c>
      <c r="V158" s="37">
        <f t="shared" si="66"/>
        <v>0</v>
      </c>
      <c r="W158" s="38">
        <f t="shared" si="51"/>
        <v>1596</v>
      </c>
      <c r="X158" s="39">
        <f t="shared" si="52"/>
        <v>720</v>
      </c>
      <c r="Y158" s="39">
        <f t="shared" si="53"/>
        <v>0</v>
      </c>
      <c r="Z158" s="40">
        <f t="shared" si="59"/>
        <v>2316</v>
      </c>
      <c r="AA158" s="41">
        <f t="shared" si="54"/>
        <v>190449</v>
      </c>
      <c r="AB158" s="41">
        <f t="shared" si="55"/>
        <v>52371</v>
      </c>
      <c r="AC158" s="41">
        <f t="shared" si="56"/>
        <v>0</v>
      </c>
      <c r="AD158" s="42">
        <f t="shared" si="65"/>
        <v>242820</v>
      </c>
    </row>
    <row r="159" spans="1:30" s="43" customFormat="1" x14ac:dyDescent="0.25">
      <c r="A159" s="25">
        <v>148</v>
      </c>
      <c r="B159" s="26" t="s">
        <v>256</v>
      </c>
      <c r="C159" s="26" t="s">
        <v>103</v>
      </c>
      <c r="D159" s="27" t="s">
        <v>187</v>
      </c>
      <c r="E159" s="28">
        <f t="shared" si="61"/>
        <v>2832</v>
      </c>
      <c r="F159" s="28">
        <v>149</v>
      </c>
      <c r="G159" s="28">
        <f t="shared" si="50"/>
        <v>421968</v>
      </c>
      <c r="H159" s="29">
        <v>1325</v>
      </c>
      <c r="I159" s="29">
        <f t="shared" si="62"/>
        <v>197425</v>
      </c>
      <c r="J159" s="29">
        <v>1507</v>
      </c>
      <c r="K159" s="29">
        <f t="shared" si="63"/>
        <v>224543</v>
      </c>
      <c r="L159" s="29">
        <v>0</v>
      </c>
      <c r="M159" s="30">
        <f t="shared" si="64"/>
        <v>0</v>
      </c>
      <c r="N159" s="31">
        <f t="shared" si="57"/>
        <v>687</v>
      </c>
      <c r="O159" s="32">
        <v>178</v>
      </c>
      <c r="P159" s="28">
        <f t="shared" si="60"/>
        <v>122286</v>
      </c>
      <c r="Q159" s="33">
        <v>20</v>
      </c>
      <c r="R159" s="34">
        <f t="shared" si="58"/>
        <v>3560</v>
      </c>
      <c r="S159" s="35">
        <v>667</v>
      </c>
      <c r="T159" s="34">
        <f t="shared" si="67"/>
        <v>118726</v>
      </c>
      <c r="U159" s="36">
        <v>0</v>
      </c>
      <c r="V159" s="37">
        <f t="shared" si="66"/>
        <v>0</v>
      </c>
      <c r="W159" s="38">
        <f t="shared" si="51"/>
        <v>1305</v>
      </c>
      <c r="X159" s="39">
        <f t="shared" si="52"/>
        <v>840</v>
      </c>
      <c r="Y159" s="39">
        <f t="shared" si="53"/>
        <v>0</v>
      </c>
      <c r="Z159" s="40">
        <f t="shared" si="59"/>
        <v>2145</v>
      </c>
      <c r="AA159" s="41">
        <f t="shared" si="54"/>
        <v>193865</v>
      </c>
      <c r="AB159" s="41">
        <f t="shared" si="55"/>
        <v>105817</v>
      </c>
      <c r="AC159" s="41">
        <f t="shared" si="56"/>
        <v>0</v>
      </c>
      <c r="AD159" s="42">
        <f t="shared" si="65"/>
        <v>299682</v>
      </c>
    </row>
    <row r="160" spans="1:30" s="43" customFormat="1" x14ac:dyDescent="0.25">
      <c r="A160" s="25">
        <v>149</v>
      </c>
      <c r="B160" s="26" t="s">
        <v>257</v>
      </c>
      <c r="C160" s="26" t="s">
        <v>103</v>
      </c>
      <c r="D160" s="27" t="s">
        <v>41</v>
      </c>
      <c r="E160" s="28">
        <f t="shared" si="61"/>
        <v>800</v>
      </c>
      <c r="F160" s="28">
        <v>47</v>
      </c>
      <c r="G160" s="28">
        <f t="shared" si="50"/>
        <v>37600</v>
      </c>
      <c r="H160" s="29">
        <v>309</v>
      </c>
      <c r="I160" s="29">
        <f t="shared" si="62"/>
        <v>14523</v>
      </c>
      <c r="J160" s="29">
        <v>301</v>
      </c>
      <c r="K160" s="29">
        <f t="shared" si="63"/>
        <v>14147</v>
      </c>
      <c r="L160" s="29">
        <v>190</v>
      </c>
      <c r="M160" s="30">
        <f t="shared" si="64"/>
        <v>8930</v>
      </c>
      <c r="N160" s="31">
        <f t="shared" si="57"/>
        <v>470</v>
      </c>
      <c r="O160" s="32">
        <v>56</v>
      </c>
      <c r="P160" s="28">
        <f t="shared" si="60"/>
        <v>26320</v>
      </c>
      <c r="Q160" s="33">
        <v>159</v>
      </c>
      <c r="R160" s="34">
        <f t="shared" si="58"/>
        <v>8904</v>
      </c>
      <c r="S160" s="35">
        <v>241</v>
      </c>
      <c r="T160" s="34">
        <f t="shared" si="67"/>
        <v>13496</v>
      </c>
      <c r="U160" s="36">
        <v>70</v>
      </c>
      <c r="V160" s="37">
        <f t="shared" si="66"/>
        <v>3920</v>
      </c>
      <c r="W160" s="38">
        <f t="shared" si="51"/>
        <v>150</v>
      </c>
      <c r="X160" s="39">
        <f t="shared" si="52"/>
        <v>60</v>
      </c>
      <c r="Y160" s="39">
        <f t="shared" si="53"/>
        <v>120</v>
      </c>
      <c r="Z160" s="40">
        <f t="shared" si="59"/>
        <v>330</v>
      </c>
      <c r="AA160" s="41">
        <f t="shared" si="54"/>
        <v>5619</v>
      </c>
      <c r="AB160" s="41">
        <f t="shared" si="55"/>
        <v>651</v>
      </c>
      <c r="AC160" s="41">
        <f t="shared" si="56"/>
        <v>5010</v>
      </c>
      <c r="AD160" s="42">
        <f t="shared" si="65"/>
        <v>11280</v>
      </c>
    </row>
    <row r="161" spans="1:32" s="43" customFormat="1" ht="31.5" x14ac:dyDescent="0.25">
      <c r="A161" s="25">
        <v>150</v>
      </c>
      <c r="B161" s="26" t="s">
        <v>258</v>
      </c>
      <c r="C161" s="26" t="s">
        <v>119</v>
      </c>
      <c r="D161" s="27" t="s">
        <v>41</v>
      </c>
      <c r="E161" s="28">
        <f t="shared" si="61"/>
        <v>10</v>
      </c>
      <c r="F161" s="28">
        <v>1870</v>
      </c>
      <c r="G161" s="28">
        <f t="shared" si="50"/>
        <v>18700</v>
      </c>
      <c r="H161" s="29">
        <v>5</v>
      </c>
      <c r="I161" s="29">
        <f t="shared" si="62"/>
        <v>9350</v>
      </c>
      <c r="J161" s="29">
        <v>4</v>
      </c>
      <c r="K161" s="29">
        <f t="shared" si="63"/>
        <v>7480</v>
      </c>
      <c r="L161" s="29">
        <v>1</v>
      </c>
      <c r="M161" s="30">
        <f t="shared" si="64"/>
        <v>1870</v>
      </c>
      <c r="N161" s="31">
        <f t="shared" si="57"/>
        <v>1.75</v>
      </c>
      <c r="O161" s="32">
        <v>2100</v>
      </c>
      <c r="P161" s="28">
        <f t="shared" si="60"/>
        <v>3675</v>
      </c>
      <c r="Q161" s="33">
        <v>0.75</v>
      </c>
      <c r="R161" s="34">
        <f t="shared" si="58"/>
        <v>1575</v>
      </c>
      <c r="S161" s="35">
        <v>1</v>
      </c>
      <c r="T161" s="34">
        <f t="shared" si="67"/>
        <v>2100</v>
      </c>
      <c r="U161" s="36">
        <v>0</v>
      </c>
      <c r="V161" s="37">
        <f t="shared" si="66"/>
        <v>0</v>
      </c>
      <c r="W161" s="38">
        <f t="shared" si="51"/>
        <v>4.25</v>
      </c>
      <c r="X161" s="39">
        <f t="shared" si="52"/>
        <v>3</v>
      </c>
      <c r="Y161" s="39">
        <f t="shared" si="53"/>
        <v>1</v>
      </c>
      <c r="Z161" s="40">
        <f t="shared" si="59"/>
        <v>8.25</v>
      </c>
      <c r="AA161" s="41">
        <f t="shared" si="54"/>
        <v>7775</v>
      </c>
      <c r="AB161" s="41">
        <f t="shared" si="55"/>
        <v>5380</v>
      </c>
      <c r="AC161" s="41">
        <f t="shared" si="56"/>
        <v>1870</v>
      </c>
      <c r="AD161" s="42">
        <f t="shared" si="65"/>
        <v>15025</v>
      </c>
    </row>
    <row r="162" spans="1:32" s="43" customFormat="1" ht="31.5" x14ac:dyDescent="0.25">
      <c r="A162" s="25">
        <v>151</v>
      </c>
      <c r="B162" s="26" t="s">
        <v>259</v>
      </c>
      <c r="C162" s="26" t="s">
        <v>119</v>
      </c>
      <c r="D162" s="27" t="s">
        <v>41</v>
      </c>
      <c r="E162" s="28">
        <f t="shared" si="61"/>
        <v>7</v>
      </c>
      <c r="F162" s="28">
        <v>3900</v>
      </c>
      <c r="G162" s="28">
        <f t="shared" si="50"/>
        <v>27300</v>
      </c>
      <c r="H162" s="29">
        <v>3</v>
      </c>
      <c r="I162" s="29">
        <f t="shared" si="62"/>
        <v>11700</v>
      </c>
      <c r="J162" s="29">
        <v>3</v>
      </c>
      <c r="K162" s="29">
        <f t="shared" si="63"/>
        <v>11700</v>
      </c>
      <c r="L162" s="29">
        <v>1</v>
      </c>
      <c r="M162" s="30">
        <f t="shared" si="64"/>
        <v>3900</v>
      </c>
      <c r="N162" s="31">
        <f t="shared" si="57"/>
        <v>2</v>
      </c>
      <c r="O162" s="32">
        <v>4200</v>
      </c>
      <c r="P162" s="28">
        <f t="shared" si="60"/>
        <v>8400</v>
      </c>
      <c r="Q162" s="33">
        <v>1</v>
      </c>
      <c r="R162" s="34">
        <f t="shared" si="58"/>
        <v>4200</v>
      </c>
      <c r="S162" s="35">
        <v>1</v>
      </c>
      <c r="T162" s="34">
        <f t="shared" si="67"/>
        <v>4200</v>
      </c>
      <c r="U162" s="36">
        <v>0</v>
      </c>
      <c r="V162" s="37">
        <f t="shared" si="66"/>
        <v>0</v>
      </c>
      <c r="W162" s="38">
        <f t="shared" si="51"/>
        <v>2</v>
      </c>
      <c r="X162" s="39">
        <f t="shared" si="52"/>
        <v>2</v>
      </c>
      <c r="Y162" s="39">
        <f t="shared" si="53"/>
        <v>1</v>
      </c>
      <c r="Z162" s="40">
        <f t="shared" si="59"/>
        <v>5</v>
      </c>
      <c r="AA162" s="41">
        <f t="shared" si="54"/>
        <v>7500</v>
      </c>
      <c r="AB162" s="41">
        <f t="shared" si="55"/>
        <v>7500</v>
      </c>
      <c r="AC162" s="41">
        <f t="shared" si="56"/>
        <v>3900</v>
      </c>
      <c r="AD162" s="42">
        <f t="shared" si="65"/>
        <v>18900</v>
      </c>
    </row>
    <row r="163" spans="1:32" s="43" customFormat="1" ht="31.5" x14ac:dyDescent="0.25">
      <c r="A163" s="25">
        <v>152</v>
      </c>
      <c r="B163" s="26" t="s">
        <v>260</v>
      </c>
      <c r="C163" s="26" t="s">
        <v>119</v>
      </c>
      <c r="D163" s="27" t="s">
        <v>41</v>
      </c>
      <c r="E163" s="28">
        <f t="shared" si="61"/>
        <v>3</v>
      </c>
      <c r="F163" s="28">
        <v>6450</v>
      </c>
      <c r="G163" s="28">
        <f t="shared" si="50"/>
        <v>19350</v>
      </c>
      <c r="H163" s="29">
        <v>1</v>
      </c>
      <c r="I163" s="29">
        <f t="shared" si="62"/>
        <v>6450</v>
      </c>
      <c r="J163" s="29">
        <v>2</v>
      </c>
      <c r="K163" s="29">
        <f t="shared" si="63"/>
        <v>12900</v>
      </c>
      <c r="L163" s="29">
        <v>0</v>
      </c>
      <c r="M163" s="30">
        <f t="shared" si="64"/>
        <v>0</v>
      </c>
      <c r="N163" s="31">
        <f t="shared" si="57"/>
        <v>0.95</v>
      </c>
      <c r="O163" s="32">
        <v>6450</v>
      </c>
      <c r="P163" s="28">
        <f t="shared" si="60"/>
        <v>6127.5</v>
      </c>
      <c r="Q163" s="33">
        <v>0</v>
      </c>
      <c r="R163" s="34">
        <f t="shared" si="58"/>
        <v>0</v>
      </c>
      <c r="S163" s="35">
        <v>0.95</v>
      </c>
      <c r="T163" s="34">
        <f t="shared" si="67"/>
        <v>6127.5</v>
      </c>
      <c r="U163" s="36">
        <v>0</v>
      </c>
      <c r="V163" s="37">
        <f t="shared" si="66"/>
        <v>0</v>
      </c>
      <c r="W163" s="38">
        <f t="shared" si="51"/>
        <v>1</v>
      </c>
      <c r="X163" s="39">
        <f t="shared" si="52"/>
        <v>1.05</v>
      </c>
      <c r="Y163" s="39">
        <f t="shared" si="53"/>
        <v>0</v>
      </c>
      <c r="Z163" s="40">
        <f t="shared" si="59"/>
        <v>2.0499999999999998</v>
      </c>
      <c r="AA163" s="41">
        <f t="shared" si="54"/>
        <v>6450</v>
      </c>
      <c r="AB163" s="41">
        <f t="shared" si="55"/>
        <v>6772.5</v>
      </c>
      <c r="AC163" s="41">
        <f t="shared" si="56"/>
        <v>0</v>
      </c>
      <c r="AD163" s="42">
        <f t="shared" si="65"/>
        <v>13222.5</v>
      </c>
    </row>
    <row r="164" spans="1:32" s="43" customFormat="1" ht="31.5" x14ac:dyDescent="0.25">
      <c r="A164" s="25">
        <v>153</v>
      </c>
      <c r="B164" s="26" t="s">
        <v>261</v>
      </c>
      <c r="C164" s="26" t="s">
        <v>119</v>
      </c>
      <c r="D164" s="27" t="s">
        <v>41</v>
      </c>
      <c r="E164" s="28">
        <f t="shared" si="61"/>
        <v>4</v>
      </c>
      <c r="F164" s="28">
        <v>4550</v>
      </c>
      <c r="G164" s="28">
        <f t="shared" si="50"/>
        <v>18200</v>
      </c>
      <c r="H164" s="29">
        <v>2</v>
      </c>
      <c r="I164" s="29">
        <f t="shared" si="62"/>
        <v>9100</v>
      </c>
      <c r="J164" s="29">
        <v>1</v>
      </c>
      <c r="K164" s="29">
        <f t="shared" si="63"/>
        <v>4550</v>
      </c>
      <c r="L164" s="29">
        <v>1</v>
      </c>
      <c r="M164" s="30">
        <f t="shared" si="64"/>
        <v>4550</v>
      </c>
      <c r="N164" s="31">
        <f t="shared" si="57"/>
        <v>1</v>
      </c>
      <c r="O164" s="32">
        <v>4550</v>
      </c>
      <c r="P164" s="28">
        <f t="shared" si="60"/>
        <v>4550</v>
      </c>
      <c r="Q164" s="33">
        <v>0</v>
      </c>
      <c r="R164" s="34">
        <f t="shared" si="58"/>
        <v>0</v>
      </c>
      <c r="S164" s="35">
        <v>1</v>
      </c>
      <c r="T164" s="34">
        <f t="shared" si="67"/>
        <v>4550</v>
      </c>
      <c r="U164" s="36">
        <v>0</v>
      </c>
      <c r="V164" s="37">
        <f t="shared" si="66"/>
        <v>0</v>
      </c>
      <c r="W164" s="38">
        <f t="shared" si="51"/>
        <v>2</v>
      </c>
      <c r="X164" s="39">
        <f t="shared" si="52"/>
        <v>0</v>
      </c>
      <c r="Y164" s="39">
        <f t="shared" si="53"/>
        <v>1</v>
      </c>
      <c r="Z164" s="40">
        <f t="shared" si="59"/>
        <v>3</v>
      </c>
      <c r="AA164" s="41">
        <f t="shared" si="54"/>
        <v>9100</v>
      </c>
      <c r="AB164" s="41">
        <f t="shared" si="55"/>
        <v>0</v>
      </c>
      <c r="AC164" s="41">
        <f t="shared" si="56"/>
        <v>4550</v>
      </c>
      <c r="AD164" s="42">
        <f t="shared" si="65"/>
        <v>13650</v>
      </c>
    </row>
    <row r="165" spans="1:32" s="43" customFormat="1" ht="31.5" x14ac:dyDescent="0.25">
      <c r="A165" s="25">
        <v>154</v>
      </c>
      <c r="B165" s="26" t="s">
        <v>262</v>
      </c>
      <c r="C165" s="26" t="s">
        <v>119</v>
      </c>
      <c r="D165" s="27" t="s">
        <v>185</v>
      </c>
      <c r="E165" s="28">
        <f t="shared" si="61"/>
        <v>40</v>
      </c>
      <c r="F165" s="28">
        <v>730</v>
      </c>
      <c r="G165" s="28">
        <f t="shared" si="50"/>
        <v>29200</v>
      </c>
      <c r="H165" s="29">
        <v>10</v>
      </c>
      <c r="I165" s="29">
        <f t="shared" si="62"/>
        <v>7300</v>
      </c>
      <c r="J165" s="29">
        <v>25</v>
      </c>
      <c r="K165" s="29">
        <f t="shared" si="63"/>
        <v>18250</v>
      </c>
      <c r="L165" s="29">
        <v>5</v>
      </c>
      <c r="M165" s="30">
        <f t="shared" si="64"/>
        <v>3650</v>
      </c>
      <c r="N165" s="31">
        <f t="shared" si="57"/>
        <v>17</v>
      </c>
      <c r="O165" s="32">
        <v>850</v>
      </c>
      <c r="P165" s="28">
        <f t="shared" si="60"/>
        <v>14450</v>
      </c>
      <c r="Q165" s="33">
        <v>8</v>
      </c>
      <c r="R165" s="34">
        <f t="shared" si="58"/>
        <v>6800</v>
      </c>
      <c r="S165" s="35">
        <v>8</v>
      </c>
      <c r="T165" s="34">
        <f t="shared" si="67"/>
        <v>6800</v>
      </c>
      <c r="U165" s="36">
        <v>1</v>
      </c>
      <c r="V165" s="37">
        <f t="shared" si="66"/>
        <v>850</v>
      </c>
      <c r="W165" s="38">
        <f t="shared" si="51"/>
        <v>2</v>
      </c>
      <c r="X165" s="39">
        <f t="shared" si="52"/>
        <v>17</v>
      </c>
      <c r="Y165" s="39">
        <f t="shared" si="53"/>
        <v>4</v>
      </c>
      <c r="Z165" s="40">
        <f t="shared" si="59"/>
        <v>23</v>
      </c>
      <c r="AA165" s="41">
        <f t="shared" si="54"/>
        <v>500</v>
      </c>
      <c r="AB165" s="41">
        <f t="shared" si="55"/>
        <v>11450</v>
      </c>
      <c r="AC165" s="41">
        <f t="shared" si="56"/>
        <v>2800</v>
      </c>
      <c r="AD165" s="42">
        <f t="shared" si="65"/>
        <v>14750</v>
      </c>
    </row>
    <row r="166" spans="1:32" s="43" customFormat="1" ht="31.5" x14ac:dyDescent="0.25">
      <c r="A166" s="25">
        <v>155</v>
      </c>
      <c r="B166" s="26" t="s">
        <v>263</v>
      </c>
      <c r="C166" s="26" t="s">
        <v>119</v>
      </c>
      <c r="D166" s="27" t="s">
        <v>41</v>
      </c>
      <c r="E166" s="28">
        <f t="shared" si="61"/>
        <v>350</v>
      </c>
      <c r="F166" s="28">
        <v>500</v>
      </c>
      <c r="G166" s="28">
        <f t="shared" si="50"/>
        <v>175000</v>
      </c>
      <c r="H166" s="29">
        <v>164</v>
      </c>
      <c r="I166" s="29">
        <f t="shared" si="62"/>
        <v>82000</v>
      </c>
      <c r="J166" s="29">
        <v>100</v>
      </c>
      <c r="K166" s="29">
        <f t="shared" si="63"/>
        <v>50000</v>
      </c>
      <c r="L166" s="29">
        <v>86</v>
      </c>
      <c r="M166" s="30">
        <f t="shared" si="64"/>
        <v>43000</v>
      </c>
      <c r="N166" s="31">
        <f t="shared" si="57"/>
        <v>134</v>
      </c>
      <c r="O166" s="32">
        <v>550</v>
      </c>
      <c r="P166" s="28">
        <f t="shared" si="60"/>
        <v>73700</v>
      </c>
      <c r="Q166" s="33">
        <v>72.5</v>
      </c>
      <c r="R166" s="34">
        <f t="shared" si="58"/>
        <v>39875</v>
      </c>
      <c r="S166" s="35">
        <v>0.5</v>
      </c>
      <c r="T166" s="34">
        <f t="shared" si="67"/>
        <v>275</v>
      </c>
      <c r="U166" s="36">
        <v>61</v>
      </c>
      <c r="V166" s="37">
        <f t="shared" si="66"/>
        <v>33550</v>
      </c>
      <c r="W166" s="38">
        <f t="shared" si="51"/>
        <v>91.5</v>
      </c>
      <c r="X166" s="39">
        <f t="shared" si="52"/>
        <v>99.5</v>
      </c>
      <c r="Y166" s="39">
        <f t="shared" si="53"/>
        <v>25</v>
      </c>
      <c r="Z166" s="40">
        <f t="shared" si="59"/>
        <v>216</v>
      </c>
      <c r="AA166" s="41">
        <f t="shared" si="54"/>
        <v>42125</v>
      </c>
      <c r="AB166" s="41">
        <f t="shared" si="55"/>
        <v>49725</v>
      </c>
      <c r="AC166" s="41">
        <f t="shared" si="56"/>
        <v>9450</v>
      </c>
      <c r="AD166" s="42">
        <f t="shared" si="65"/>
        <v>101300</v>
      </c>
    </row>
    <row r="167" spans="1:32" s="43" customFormat="1" ht="31.5" x14ac:dyDescent="0.25">
      <c r="A167" s="25">
        <v>156</v>
      </c>
      <c r="B167" s="26" t="s">
        <v>264</v>
      </c>
      <c r="C167" s="26" t="s">
        <v>119</v>
      </c>
      <c r="D167" s="27" t="s">
        <v>41</v>
      </c>
      <c r="E167" s="28">
        <f t="shared" si="61"/>
        <v>5</v>
      </c>
      <c r="F167" s="28">
        <v>5000</v>
      </c>
      <c r="G167" s="28">
        <f t="shared" si="50"/>
        <v>25000</v>
      </c>
      <c r="H167" s="29">
        <v>1</v>
      </c>
      <c r="I167" s="29">
        <f t="shared" si="62"/>
        <v>5000</v>
      </c>
      <c r="J167" s="29">
        <v>3</v>
      </c>
      <c r="K167" s="29">
        <f t="shared" si="63"/>
        <v>15000</v>
      </c>
      <c r="L167" s="29">
        <v>1</v>
      </c>
      <c r="M167" s="30">
        <f t="shared" si="64"/>
        <v>5000</v>
      </c>
      <c r="N167" s="31">
        <f t="shared" si="57"/>
        <v>2</v>
      </c>
      <c r="O167" s="32">
        <v>4999.99</v>
      </c>
      <c r="P167" s="28">
        <f t="shared" si="60"/>
        <v>9999.98</v>
      </c>
      <c r="Q167" s="33">
        <v>1</v>
      </c>
      <c r="R167" s="34">
        <f t="shared" si="58"/>
        <v>4999.99</v>
      </c>
      <c r="S167" s="35">
        <v>1</v>
      </c>
      <c r="T167" s="34">
        <f t="shared" si="67"/>
        <v>4999.99</v>
      </c>
      <c r="U167" s="36"/>
      <c r="V167" s="37">
        <f t="shared" si="66"/>
        <v>0</v>
      </c>
      <c r="W167" s="38">
        <f t="shared" si="51"/>
        <v>0</v>
      </c>
      <c r="X167" s="39">
        <f t="shared" si="52"/>
        <v>2</v>
      </c>
      <c r="Y167" s="39">
        <f t="shared" si="53"/>
        <v>1</v>
      </c>
      <c r="Z167" s="40">
        <f t="shared" si="59"/>
        <v>3</v>
      </c>
      <c r="AA167" s="41">
        <f t="shared" si="54"/>
        <v>1.0000000000218279E-2</v>
      </c>
      <c r="AB167" s="41">
        <f t="shared" si="55"/>
        <v>10000.01</v>
      </c>
      <c r="AC167" s="41">
        <f t="shared" si="56"/>
        <v>5000</v>
      </c>
      <c r="AD167" s="42">
        <f t="shared" si="65"/>
        <v>15000.02</v>
      </c>
    </row>
    <row r="168" spans="1:32" s="43" customFormat="1" ht="31.5" x14ac:dyDescent="0.25">
      <c r="A168" s="25">
        <v>157</v>
      </c>
      <c r="B168" s="26" t="s">
        <v>265</v>
      </c>
      <c r="C168" s="26" t="s">
        <v>119</v>
      </c>
      <c r="D168" s="27" t="s">
        <v>41</v>
      </c>
      <c r="E168" s="28">
        <f t="shared" si="61"/>
        <v>5</v>
      </c>
      <c r="F168" s="28">
        <v>21000</v>
      </c>
      <c r="G168" s="28">
        <f t="shared" si="50"/>
        <v>105000</v>
      </c>
      <c r="H168" s="29">
        <v>2</v>
      </c>
      <c r="I168" s="29">
        <f t="shared" si="62"/>
        <v>42000</v>
      </c>
      <c r="J168" s="29">
        <v>2</v>
      </c>
      <c r="K168" s="29">
        <f t="shared" si="63"/>
        <v>42000</v>
      </c>
      <c r="L168" s="29">
        <v>1</v>
      </c>
      <c r="M168" s="30">
        <f t="shared" si="64"/>
        <v>21000</v>
      </c>
      <c r="N168" s="31">
        <f t="shared" si="57"/>
        <v>2.1</v>
      </c>
      <c r="O168" s="32">
        <v>21000</v>
      </c>
      <c r="P168" s="28">
        <f t="shared" si="60"/>
        <v>44100</v>
      </c>
      <c r="Q168" s="33">
        <v>1</v>
      </c>
      <c r="R168" s="34">
        <f t="shared" si="58"/>
        <v>21000</v>
      </c>
      <c r="S168" s="35">
        <v>1.1000000000000001</v>
      </c>
      <c r="T168" s="34">
        <f t="shared" si="67"/>
        <v>23100.000000000004</v>
      </c>
      <c r="U168" s="36">
        <v>0</v>
      </c>
      <c r="V168" s="37">
        <f t="shared" si="66"/>
        <v>0</v>
      </c>
      <c r="W168" s="38">
        <f t="shared" si="51"/>
        <v>1</v>
      </c>
      <c r="X168" s="39">
        <f t="shared" si="52"/>
        <v>0.89999999999999991</v>
      </c>
      <c r="Y168" s="39">
        <f t="shared" si="53"/>
        <v>1</v>
      </c>
      <c r="Z168" s="40">
        <f t="shared" si="59"/>
        <v>2.9</v>
      </c>
      <c r="AA168" s="41">
        <f t="shared" si="54"/>
        <v>21000</v>
      </c>
      <c r="AB168" s="41">
        <f t="shared" si="55"/>
        <v>18899.999999999996</v>
      </c>
      <c r="AC168" s="41">
        <f t="shared" si="56"/>
        <v>21000</v>
      </c>
      <c r="AD168" s="47">
        <f t="shared" si="65"/>
        <v>60900</v>
      </c>
    </row>
    <row r="169" spans="1:32" s="60" customFormat="1" ht="19.5" thickBot="1" x14ac:dyDescent="0.3">
      <c r="A169" s="48"/>
      <c r="B169" s="49" t="s">
        <v>1</v>
      </c>
      <c r="C169" s="49"/>
      <c r="D169" s="50"/>
      <c r="E169" s="51"/>
      <c r="F169" s="51" t="s">
        <v>29</v>
      </c>
      <c r="G169" s="51">
        <f>SUM(G12:G168)</f>
        <v>231211235</v>
      </c>
      <c r="H169" s="28"/>
      <c r="I169" s="28">
        <f>SUM(I12:I168)</f>
        <v>95538000</v>
      </c>
      <c r="J169" s="28"/>
      <c r="K169" s="34">
        <f>SUM(K12:K168)</f>
        <v>88986370</v>
      </c>
      <c r="L169" s="28"/>
      <c r="M169" s="52">
        <f>SUM(M12:M168)</f>
        <v>46686865</v>
      </c>
      <c r="N169" s="53"/>
      <c r="O169" s="54" t="s">
        <v>29</v>
      </c>
      <c r="P169" s="54">
        <f>SUM(P12:P168)</f>
        <v>164398350.94</v>
      </c>
      <c r="Q169" s="55"/>
      <c r="R169" s="55">
        <f>SUM(R12:R168)</f>
        <v>66701189.190000005</v>
      </c>
      <c r="S169" s="55"/>
      <c r="T169" s="56">
        <f>SUM(T12:T168)</f>
        <v>72644264.890000001</v>
      </c>
      <c r="U169" s="55"/>
      <c r="V169" s="57">
        <f>SUM(V12:V168)</f>
        <v>25052896.860000003</v>
      </c>
      <c r="W169" s="58"/>
      <c r="X169" s="59"/>
      <c r="Y169" s="59"/>
      <c r="Z169" s="59"/>
      <c r="AA169" s="268">
        <f>SUM(AA12:AA168)</f>
        <v>28836810.810000002</v>
      </c>
      <c r="AB169" s="268">
        <f t="shared" ref="AB169:AC169" si="68">SUM(AB12:AB168)</f>
        <v>16342105.110000001</v>
      </c>
      <c r="AC169" s="268">
        <f t="shared" si="68"/>
        <v>21633968.139999997</v>
      </c>
      <c r="AD169" s="269">
        <f>SUM(AD12:AD168)</f>
        <v>66812884.06000001</v>
      </c>
    </row>
    <row r="170" spans="1:32" s="60" customFormat="1" ht="21.75" customHeight="1" x14ac:dyDescent="0.25">
      <c r="A170" s="61"/>
      <c r="B170" s="62"/>
      <c r="C170" s="62"/>
      <c r="D170" s="63"/>
      <c r="E170" s="64"/>
      <c r="F170" s="64"/>
      <c r="G170" s="64"/>
      <c r="H170" s="65"/>
      <c r="I170" s="66"/>
      <c r="J170" s="67"/>
      <c r="K170" s="67"/>
      <c r="L170" s="67"/>
      <c r="M170" s="67"/>
      <c r="N170" s="68"/>
      <c r="W170" s="69"/>
      <c r="X170" s="69"/>
      <c r="Y170" s="69"/>
      <c r="Z170" s="69"/>
      <c r="AA170" s="130">
        <f>-AA169/1000</f>
        <v>-28836.810810000003</v>
      </c>
      <c r="AB170" s="130">
        <f t="shared" ref="AB170:AC170" si="69">-AB169/1000</f>
        <v>-16342.10511</v>
      </c>
      <c r="AC170" s="130">
        <f t="shared" si="69"/>
        <v>-21633.968139999997</v>
      </c>
      <c r="AD170" s="130">
        <f>-AD169/1000</f>
        <v>-66812.884060000011</v>
      </c>
    </row>
    <row r="171" spans="1:32" s="71" customFormat="1" ht="16.5" customHeight="1" x14ac:dyDescent="0.25">
      <c r="A171" s="70"/>
      <c r="B171" s="70"/>
      <c r="C171" s="70"/>
      <c r="D171" s="70"/>
      <c r="E171" s="70"/>
      <c r="H171" s="72"/>
      <c r="I171" s="73"/>
      <c r="J171" s="73"/>
      <c r="K171" s="74"/>
      <c r="L171" s="75"/>
      <c r="M171" s="76"/>
      <c r="N171" s="77"/>
      <c r="O171" s="78"/>
      <c r="P171" s="78"/>
      <c r="Q171" s="79"/>
      <c r="R171" s="80"/>
      <c r="S171" s="79"/>
      <c r="T171" s="80"/>
      <c r="U171" s="79"/>
      <c r="V171" s="80"/>
      <c r="W171" s="81"/>
      <c r="X171" s="81"/>
      <c r="Y171" s="129"/>
      <c r="Z171" s="81"/>
      <c r="AA171" s="79"/>
      <c r="AB171" s="79"/>
      <c r="AC171" s="79"/>
      <c r="AD171" s="79"/>
      <c r="AE171" s="79"/>
      <c r="AF171" s="79"/>
    </row>
    <row r="172" spans="1:32" s="71" customFormat="1" ht="15.75" customHeight="1" x14ac:dyDescent="0.25">
      <c r="A172" s="72" t="s">
        <v>266</v>
      </c>
      <c r="B172" s="82"/>
      <c r="C172" s="72"/>
      <c r="D172" s="83"/>
      <c r="E172" s="84"/>
      <c r="H172" s="85"/>
      <c r="I172" s="70"/>
      <c r="J172" s="70"/>
      <c r="K172" s="70"/>
      <c r="L172" s="86"/>
      <c r="M172" s="86"/>
      <c r="N172" s="86"/>
      <c r="O172" s="86"/>
      <c r="P172" s="86"/>
      <c r="Q172" s="87"/>
      <c r="R172" s="88"/>
      <c r="S172" s="87"/>
      <c r="T172" s="87"/>
      <c r="U172" s="87"/>
      <c r="V172" s="87"/>
      <c r="W172" s="89"/>
      <c r="X172" s="81"/>
      <c r="Y172" s="81"/>
      <c r="Z172" s="81"/>
      <c r="AA172" s="79"/>
      <c r="AB172" s="79"/>
      <c r="AC172" s="79"/>
      <c r="AD172" s="79"/>
      <c r="AE172" s="79"/>
      <c r="AF172" s="79"/>
    </row>
    <row r="173" spans="1:32" s="71" customFormat="1" ht="15.75" customHeight="1" x14ac:dyDescent="0.25">
      <c r="A173" s="84"/>
      <c r="B173" s="82"/>
      <c r="C173" s="72"/>
      <c r="D173" s="83"/>
      <c r="E173" s="84"/>
      <c r="H173" s="72"/>
      <c r="I173" s="82"/>
      <c r="J173" s="72"/>
      <c r="K173" s="83"/>
      <c r="L173" s="90"/>
      <c r="M173" s="76"/>
      <c r="N173" s="76"/>
      <c r="O173" s="91"/>
      <c r="P173" s="91"/>
      <c r="Q173" s="92"/>
      <c r="R173" s="92"/>
      <c r="S173" s="93"/>
      <c r="T173" s="92"/>
      <c r="U173" s="92"/>
      <c r="V173" s="92"/>
      <c r="W173" s="81"/>
      <c r="X173" s="81"/>
      <c r="Y173" s="81"/>
      <c r="Z173" s="81"/>
      <c r="AA173" s="79"/>
      <c r="AB173" s="79"/>
      <c r="AC173" s="79"/>
      <c r="AD173" s="79"/>
      <c r="AE173" s="79"/>
      <c r="AF173" s="79"/>
    </row>
    <row r="174" spans="1:32" s="71" customFormat="1" ht="18.75" customHeight="1" x14ac:dyDescent="0.25">
      <c r="A174" s="94"/>
      <c r="B174" s="84"/>
      <c r="C174" s="84"/>
      <c r="D174" s="10"/>
      <c r="E174" s="84"/>
      <c r="H174" s="84"/>
      <c r="I174" s="82"/>
      <c r="J174" s="72"/>
      <c r="K174" s="83"/>
      <c r="L174" s="90"/>
      <c r="M174" s="90"/>
      <c r="N174" s="76"/>
      <c r="O174" s="91"/>
      <c r="P174" s="91"/>
      <c r="Q174" s="87"/>
      <c r="R174" s="87"/>
      <c r="S174" s="87"/>
      <c r="T174" s="87"/>
      <c r="U174" s="87"/>
      <c r="V174" s="87"/>
      <c r="W174" s="89"/>
      <c r="X174" s="95"/>
      <c r="Y174" s="95"/>
      <c r="Z174" s="95"/>
      <c r="AA174" s="96"/>
      <c r="AB174" s="96"/>
      <c r="AC174" s="96"/>
      <c r="AD174" s="96"/>
      <c r="AE174" s="96"/>
      <c r="AF174" s="96"/>
    </row>
    <row r="175" spans="1:32" s="71" customFormat="1" ht="23.25" x14ac:dyDescent="0.25">
      <c r="A175" s="84"/>
      <c r="B175" s="97"/>
      <c r="C175" s="84"/>
      <c r="D175" s="98"/>
      <c r="E175" s="84"/>
      <c r="H175" s="94"/>
      <c r="I175" s="84"/>
      <c r="J175" s="84"/>
      <c r="K175" s="10"/>
      <c r="L175" s="90"/>
      <c r="M175" s="99"/>
      <c r="N175" s="90"/>
      <c r="O175" s="100"/>
      <c r="P175" s="100"/>
      <c r="Q175" s="101"/>
      <c r="R175" s="101"/>
      <c r="S175" s="102"/>
      <c r="T175" s="96"/>
      <c r="U175" s="96"/>
      <c r="V175" s="96"/>
      <c r="W175" s="81"/>
      <c r="X175" s="81"/>
      <c r="Y175" s="81"/>
      <c r="Z175" s="81"/>
      <c r="AA175" s="79"/>
      <c r="AB175" s="79"/>
      <c r="AC175" s="79"/>
      <c r="AD175" s="79"/>
      <c r="AE175" s="79"/>
      <c r="AF175" s="79"/>
    </row>
    <row r="176" spans="1:32" s="71" customFormat="1" ht="23.25" x14ac:dyDescent="0.25">
      <c r="B176" s="84"/>
      <c r="H176" s="84"/>
      <c r="I176" s="97"/>
      <c r="J176" s="84"/>
      <c r="K176" s="98"/>
      <c r="L176" s="90"/>
      <c r="M176" s="90"/>
      <c r="N176" s="90"/>
      <c r="O176" s="103"/>
      <c r="P176" s="103"/>
      <c r="Q176" s="87"/>
      <c r="R176" s="87"/>
      <c r="S176" s="87"/>
      <c r="T176" s="87"/>
      <c r="U176" s="87"/>
      <c r="V176" s="87"/>
      <c r="W176" s="89"/>
      <c r="X176" s="95"/>
      <c r="Y176" s="95"/>
      <c r="Z176" s="95"/>
      <c r="AA176" s="96"/>
      <c r="AB176" s="96"/>
      <c r="AC176" s="96"/>
      <c r="AD176" s="96"/>
      <c r="AE176" s="96"/>
      <c r="AF176" s="96"/>
    </row>
    <row r="177" spans="1:32" s="71" customFormat="1" ht="23.25" x14ac:dyDescent="0.25">
      <c r="B177" s="84"/>
      <c r="C177" s="72"/>
      <c r="D177" s="84"/>
      <c r="E177" s="84"/>
      <c r="F177" s="98"/>
      <c r="G177" s="84"/>
      <c r="H177" s="72"/>
      <c r="I177" s="84"/>
      <c r="J177" s="84"/>
      <c r="K177" s="98"/>
      <c r="L177" s="90"/>
      <c r="M177" s="76"/>
      <c r="N177" s="90"/>
      <c r="O177" s="103"/>
      <c r="P177" s="103"/>
      <c r="Q177" s="87"/>
      <c r="R177" s="1066"/>
      <c r="S177" s="1066"/>
      <c r="T177" s="1066"/>
      <c r="U177" s="1066"/>
      <c r="V177" s="1066"/>
      <c r="W177" s="89"/>
      <c r="X177" s="95"/>
      <c r="Y177" s="95"/>
      <c r="Z177" s="95"/>
      <c r="AA177" s="96"/>
      <c r="AB177" s="96"/>
      <c r="AC177" s="96"/>
      <c r="AD177" s="96"/>
      <c r="AE177" s="96"/>
      <c r="AF177" s="96"/>
    </row>
    <row r="178" spans="1:32" s="71" customFormat="1" ht="23.25" x14ac:dyDescent="0.25">
      <c r="B178" s="76"/>
      <c r="C178" s="90"/>
      <c r="D178" s="1071"/>
      <c r="E178" s="1071"/>
      <c r="F178" s="104"/>
      <c r="G178" s="76"/>
      <c r="H178" s="90"/>
      <c r="I178" s="1071"/>
      <c r="J178" s="1071"/>
      <c r="K178" s="104"/>
      <c r="L178" s="76"/>
      <c r="M178" s="90"/>
      <c r="N178" s="104"/>
      <c r="O178" s="104"/>
      <c r="P178" s="104"/>
      <c r="Q178" s="96"/>
      <c r="R178" s="96"/>
      <c r="S178" s="105"/>
      <c r="T178" s="96"/>
      <c r="U178" s="96"/>
      <c r="V178" s="96"/>
      <c r="W178" s="1072"/>
      <c r="X178" s="1072"/>
      <c r="Y178" s="1072"/>
      <c r="Z178" s="1072"/>
      <c r="AA178" s="1072"/>
      <c r="AB178" s="1072"/>
      <c r="AC178" s="1072"/>
      <c r="AD178" s="1072"/>
      <c r="AE178" s="1072"/>
      <c r="AF178" s="1072"/>
    </row>
    <row r="179" spans="1:32" s="71" customFormat="1" ht="15.75" x14ac:dyDescent="0.25">
      <c r="B179" s="1088"/>
      <c r="C179" s="1088"/>
      <c r="D179" s="1088"/>
      <c r="E179" s="1088"/>
      <c r="F179" s="1088"/>
      <c r="G179" s="1088"/>
      <c r="H179" s="1088"/>
      <c r="I179" s="1088"/>
      <c r="J179" s="1088"/>
      <c r="K179" s="1088"/>
      <c r="L179" s="1088"/>
      <c r="M179" s="1088"/>
      <c r="N179" s="1088"/>
      <c r="O179" s="1088"/>
      <c r="P179" s="106"/>
      <c r="Q179" s="96"/>
      <c r="R179" s="96"/>
      <c r="S179" s="105"/>
      <c r="T179" s="96"/>
      <c r="U179" s="96"/>
      <c r="V179" s="96"/>
      <c r="W179" s="1072"/>
      <c r="X179" s="1072"/>
      <c r="Y179" s="1072"/>
      <c r="Z179" s="1072"/>
      <c r="AA179" s="1072"/>
      <c r="AB179" s="1072"/>
      <c r="AC179" s="1072"/>
      <c r="AD179" s="1072"/>
      <c r="AE179" s="1072"/>
      <c r="AF179" s="1072"/>
    </row>
    <row r="180" spans="1:32" s="71" customFormat="1" ht="46.5" customHeight="1" x14ac:dyDescent="0.25">
      <c r="B180" s="1089"/>
      <c r="C180" s="1089"/>
      <c r="D180" s="1089"/>
      <c r="E180" s="1089"/>
      <c r="F180" s="1089"/>
      <c r="G180" s="1089"/>
      <c r="H180" s="1089"/>
      <c r="I180" s="1089"/>
      <c r="J180" s="1089"/>
      <c r="K180" s="1089"/>
      <c r="L180" s="1089"/>
      <c r="M180" s="1089"/>
      <c r="N180" s="1089"/>
      <c r="O180" s="107"/>
      <c r="P180" s="107"/>
      <c r="Q180" s="108"/>
      <c r="R180" s="108"/>
      <c r="S180" s="109"/>
      <c r="T180" s="108"/>
      <c r="U180" s="101"/>
      <c r="V180" s="101"/>
      <c r="W180" s="1072"/>
      <c r="X180" s="1072"/>
      <c r="Y180" s="1072"/>
      <c r="Z180" s="1072"/>
      <c r="AA180" s="1072"/>
      <c r="AB180" s="1072"/>
      <c r="AC180" s="1072"/>
      <c r="AD180" s="1072"/>
      <c r="AE180" s="1072"/>
      <c r="AF180" s="1072"/>
    </row>
    <row r="181" spans="1:32" s="71" customFormat="1" ht="15.75" customHeight="1" x14ac:dyDescent="0.25">
      <c r="B181" s="1089"/>
      <c r="C181" s="1089"/>
      <c r="D181" s="1089"/>
      <c r="E181" s="1089"/>
      <c r="F181" s="1089"/>
      <c r="G181" s="1089"/>
      <c r="H181" s="1089"/>
      <c r="I181" s="1089"/>
      <c r="J181" s="1089"/>
      <c r="K181" s="1089"/>
      <c r="L181" s="1089"/>
      <c r="M181" s="1089"/>
      <c r="N181" s="1089"/>
      <c r="O181" s="1089"/>
      <c r="P181" s="110"/>
      <c r="Q181" s="108"/>
      <c r="R181" s="108"/>
      <c r="S181" s="102"/>
      <c r="T181" s="101"/>
      <c r="U181" s="101"/>
      <c r="V181" s="101"/>
      <c r="W181" s="1072"/>
      <c r="X181" s="1072"/>
      <c r="Y181" s="1072"/>
      <c r="Z181" s="1072"/>
      <c r="AA181" s="1072"/>
      <c r="AB181" s="1072"/>
      <c r="AC181" s="1072"/>
      <c r="AD181" s="1072"/>
      <c r="AE181" s="1072"/>
      <c r="AF181" s="1072"/>
    </row>
    <row r="182" spans="1:32" s="71" customFormat="1" ht="15.75" customHeight="1" x14ac:dyDescent="0.25">
      <c r="B182" s="110"/>
      <c r="C182" s="110"/>
      <c r="D182" s="110"/>
      <c r="E182" s="110"/>
      <c r="F182" s="110"/>
      <c r="G182" s="110"/>
      <c r="H182" s="110"/>
      <c r="I182" s="110"/>
      <c r="J182" s="110"/>
      <c r="K182" s="110"/>
      <c r="L182" s="110"/>
      <c r="M182" s="110"/>
      <c r="N182" s="110"/>
      <c r="O182" s="110"/>
      <c r="P182" s="110"/>
      <c r="Q182" s="108"/>
      <c r="R182" s="108"/>
      <c r="S182" s="102"/>
      <c r="T182" s="101"/>
      <c r="U182" s="101"/>
      <c r="V182" s="101"/>
      <c r="W182" s="81"/>
      <c r="X182" s="81"/>
      <c r="Y182" s="81"/>
      <c r="Z182" s="81"/>
      <c r="AA182" s="79"/>
      <c r="AB182" s="79"/>
      <c r="AC182" s="79"/>
      <c r="AD182" s="79"/>
      <c r="AE182" s="79"/>
      <c r="AF182" s="79"/>
    </row>
    <row r="183" spans="1:32" s="71" customFormat="1" ht="15.75" customHeight="1" x14ac:dyDescent="0.25">
      <c r="B183" s="110"/>
      <c r="C183" s="110"/>
      <c r="D183" s="110"/>
      <c r="E183" s="110"/>
      <c r="F183" s="110"/>
      <c r="G183" s="110"/>
      <c r="H183" s="110"/>
      <c r="I183" s="110"/>
      <c r="J183" s="110"/>
      <c r="K183" s="110"/>
      <c r="L183" s="110"/>
      <c r="M183" s="110"/>
      <c r="N183" s="110"/>
      <c r="O183" s="110"/>
      <c r="P183" s="110"/>
      <c r="Q183" s="108"/>
      <c r="R183" s="108"/>
      <c r="S183" s="102"/>
      <c r="T183" s="101"/>
      <c r="U183" s="101"/>
      <c r="V183" s="101"/>
      <c r="W183" s="81"/>
      <c r="X183" s="81"/>
      <c r="Y183" s="81"/>
      <c r="Z183" s="81"/>
      <c r="AA183" s="79"/>
      <c r="AB183" s="79"/>
      <c r="AC183" s="79"/>
      <c r="AD183" s="79"/>
      <c r="AE183" s="79"/>
      <c r="AF183" s="79"/>
    </row>
    <row r="184" spans="1:32" x14ac:dyDescent="0.25">
      <c r="A184" s="111"/>
      <c r="B184" s="112"/>
      <c r="C184" s="112"/>
      <c r="D184" s="112"/>
      <c r="E184" s="113"/>
      <c r="F184" s="113"/>
      <c r="G184" s="113"/>
      <c r="H184" s="114"/>
      <c r="I184" s="115"/>
      <c r="J184" s="116"/>
      <c r="K184" s="115"/>
      <c r="L184" s="116"/>
      <c r="M184" s="115"/>
      <c r="N184" s="116"/>
    </row>
    <row r="185" spans="1:32" ht="25.5" x14ac:dyDescent="0.25">
      <c r="A185" s="1087"/>
      <c r="B185" s="1087"/>
      <c r="C185" s="1087"/>
      <c r="D185" s="1087"/>
      <c r="E185" s="1087"/>
      <c r="F185" s="1087"/>
      <c r="G185" s="1087"/>
      <c r="H185" s="1087"/>
      <c r="I185" s="1087"/>
      <c r="J185" s="1087"/>
      <c r="K185" s="1087"/>
      <c r="L185" s="1087"/>
      <c r="M185" s="1087"/>
      <c r="N185" s="1087"/>
    </row>
    <row r="186" spans="1:32" x14ac:dyDescent="0.25">
      <c r="I186" s="115"/>
      <c r="J186" s="117"/>
      <c r="K186" s="115"/>
      <c r="L186" s="117"/>
      <c r="M186" s="118"/>
      <c r="N186" s="117"/>
    </row>
    <row r="187" spans="1:32" x14ac:dyDescent="0.25">
      <c r="I187" s="115"/>
      <c r="J187" s="116"/>
      <c r="K187" s="115"/>
      <c r="L187" s="116"/>
      <c r="M187" s="115"/>
      <c r="N187" s="116"/>
    </row>
    <row r="217" spans="1:14" s="12" customFormat="1" x14ac:dyDescent="0.25">
      <c r="A217" s="9"/>
      <c r="B217" s="10"/>
      <c r="C217" s="10"/>
      <c r="D217" s="10"/>
      <c r="E217" s="11"/>
      <c r="F217" s="11"/>
      <c r="G217" s="11"/>
      <c r="H217" s="119"/>
      <c r="I217" s="120"/>
      <c r="J217" s="119"/>
      <c r="K217" s="120"/>
      <c r="M217" s="120"/>
      <c r="N217" s="119"/>
    </row>
    <row r="218" spans="1:14" s="12" customFormat="1" x14ac:dyDescent="0.25">
      <c r="A218" s="9"/>
      <c r="B218" s="10"/>
      <c r="C218" s="10"/>
      <c r="D218" s="10"/>
      <c r="E218" s="11"/>
      <c r="F218" s="11"/>
      <c r="G218" s="11"/>
      <c r="H218" s="119"/>
      <c r="I218" s="121"/>
      <c r="K218" s="121"/>
      <c r="L218" s="122"/>
      <c r="M218" s="121"/>
      <c r="N218" s="122"/>
    </row>
    <row r="219" spans="1:14" s="12" customFormat="1" x14ac:dyDescent="0.25">
      <c r="A219" s="9"/>
      <c r="B219" s="10"/>
      <c r="C219" s="10"/>
      <c r="D219" s="10"/>
      <c r="E219" s="11"/>
      <c r="F219" s="11"/>
      <c r="G219" s="11"/>
      <c r="H219" s="117"/>
      <c r="I219" s="118"/>
      <c r="K219" s="115"/>
      <c r="L219" s="123"/>
      <c r="M219" s="124"/>
      <c r="N219" s="123"/>
    </row>
    <row r="221" spans="1:14" s="12" customFormat="1" x14ac:dyDescent="0.25">
      <c r="A221" s="9"/>
      <c r="B221" s="10"/>
      <c r="C221" s="10"/>
      <c r="D221" s="10"/>
      <c r="E221" s="11"/>
      <c r="F221" s="11"/>
      <c r="G221" s="11"/>
      <c r="H221" s="60"/>
      <c r="I221" s="60"/>
      <c r="J221" s="125"/>
      <c r="K221" s="60"/>
      <c r="M221" s="13"/>
    </row>
    <row r="222" spans="1:14" s="12" customFormat="1" x14ac:dyDescent="0.25">
      <c r="A222" s="9"/>
      <c r="B222" s="10"/>
      <c r="C222" s="10"/>
      <c r="D222" s="10"/>
      <c r="E222" s="11"/>
      <c r="F222" s="11"/>
      <c r="G222" s="11"/>
      <c r="I222" s="13"/>
      <c r="J222" s="122"/>
      <c r="K222" s="13"/>
      <c r="M222" s="13"/>
    </row>
    <row r="223" spans="1:14" s="12" customFormat="1" x14ac:dyDescent="0.25">
      <c r="A223" s="9"/>
      <c r="B223" s="10"/>
      <c r="C223" s="10"/>
      <c r="D223" s="10"/>
      <c r="E223" s="11"/>
      <c r="F223" s="11"/>
      <c r="G223" s="11"/>
      <c r="I223" s="13"/>
      <c r="J223" s="123"/>
      <c r="K223" s="13"/>
      <c r="M223" s="13"/>
    </row>
    <row r="225" spans="1:13" s="12" customFormat="1" x14ac:dyDescent="0.25">
      <c r="A225" s="9"/>
      <c r="B225" s="10"/>
      <c r="C225" s="10"/>
      <c r="D225" s="10"/>
      <c r="E225" s="11"/>
      <c r="F225" s="11"/>
      <c r="G225" s="11"/>
      <c r="H225" s="126"/>
      <c r="I225" s="115"/>
      <c r="J225" s="127"/>
      <c r="K225" s="128"/>
      <c r="M225" s="13"/>
    </row>
  </sheetData>
  <autoFilter ref="A11:N169"/>
  <mergeCells count="63">
    <mergeCell ref="A185:N185"/>
    <mergeCell ref="B179:O179"/>
    <mergeCell ref="W179:AF179"/>
    <mergeCell ref="B180:N180"/>
    <mergeCell ref="W180:AF180"/>
    <mergeCell ref="B181:O181"/>
    <mergeCell ref="W181:AF181"/>
    <mergeCell ref="D178:E178"/>
    <mergeCell ref="I178:J178"/>
    <mergeCell ref="W178:AF178"/>
    <mergeCell ref="T9:T10"/>
    <mergeCell ref="U9:U10"/>
    <mergeCell ref="V9:V10"/>
    <mergeCell ref="W9:W10"/>
    <mergeCell ref="X9:X10"/>
    <mergeCell ref="Y9:Y10"/>
    <mergeCell ref="N9:N10"/>
    <mergeCell ref="O9:O10"/>
    <mergeCell ref="P9:P10"/>
    <mergeCell ref="M9:M10"/>
    <mergeCell ref="AB9:AB10"/>
    <mergeCell ref="AC9:AC10"/>
    <mergeCell ref="R177:S177"/>
    <mergeCell ref="T177:V177"/>
    <mergeCell ref="AA7:AA8"/>
    <mergeCell ref="AB7:AB8"/>
    <mergeCell ref="AC7:AC8"/>
    <mergeCell ref="AA9:AA10"/>
    <mergeCell ref="Q9:Q10"/>
    <mergeCell ref="R9:R10"/>
    <mergeCell ref="S9:S10"/>
    <mergeCell ref="W5:AC5"/>
    <mergeCell ref="AD5:AD10"/>
    <mergeCell ref="Q6:R8"/>
    <mergeCell ref="S6:T8"/>
    <mergeCell ref="U6:V8"/>
    <mergeCell ref="W6:Y6"/>
    <mergeCell ref="Z6:Z10"/>
    <mergeCell ref="AA6:AC6"/>
    <mergeCell ref="W7:W8"/>
    <mergeCell ref="X7:X8"/>
    <mergeCell ref="Y7:Y8"/>
    <mergeCell ref="E6:E10"/>
    <mergeCell ref="F6:F10"/>
    <mergeCell ref="G6:G10"/>
    <mergeCell ref="H6:M7"/>
    <mergeCell ref="N6:P8"/>
    <mergeCell ref="B3:N3"/>
    <mergeCell ref="B4:S4"/>
    <mergeCell ref="A5:A10"/>
    <mergeCell ref="B5:B10"/>
    <mergeCell ref="C5:C10"/>
    <mergeCell ref="D5:D10"/>
    <mergeCell ref="E5:M5"/>
    <mergeCell ref="N5:V5"/>
    <mergeCell ref="H8:I8"/>
    <mergeCell ref="J8:K8"/>
    <mergeCell ref="L8:M8"/>
    <mergeCell ref="H9:H10"/>
    <mergeCell ref="I9:I10"/>
    <mergeCell ref="J9:J10"/>
    <mergeCell ref="K9:K10"/>
    <mergeCell ref="L9:L10"/>
  </mergeCells>
  <pageMargins left="0.23622047244094491" right="0.23622047244094491" top="0.35433070866141736" bottom="0.35433070866141736"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225"/>
  <sheetViews>
    <sheetView view="pageBreakPreview" topLeftCell="A6" zoomScale="60" zoomScaleNormal="50" workbookViewId="0">
      <selection activeCell="W172" sqref="W172"/>
    </sheetView>
  </sheetViews>
  <sheetFormatPr defaultColWidth="9.140625" defaultRowHeight="18.75" x14ac:dyDescent="0.25"/>
  <cols>
    <col min="1" max="1" width="6.7109375" style="9" customWidth="1"/>
    <col min="2" max="2" width="28.140625" style="10" customWidth="1"/>
    <col min="3" max="3" width="24.140625" style="10" customWidth="1"/>
    <col min="4" max="4" width="13.85546875" style="10" customWidth="1"/>
    <col min="5" max="5" width="11.7109375" style="11" customWidth="1"/>
    <col min="6" max="6" width="14.5703125" style="11" customWidth="1"/>
    <col min="7" max="7" width="19.28515625" style="11" customWidth="1"/>
    <col min="8" max="8" width="17.42578125" style="12" customWidth="1"/>
    <col min="9" max="9" width="17.85546875" style="13" customWidth="1"/>
    <col min="10" max="10" width="17" style="12" customWidth="1"/>
    <col min="11" max="11" width="17.28515625" style="13" customWidth="1"/>
    <col min="12" max="12" width="16.85546875" style="12" customWidth="1"/>
    <col min="13" max="13" width="17.28515625" style="13" customWidth="1"/>
    <col min="14" max="14" width="17.140625" style="12" customWidth="1"/>
    <col min="15" max="15" width="14.5703125" style="10" customWidth="1"/>
    <col min="16" max="16" width="17.42578125" style="10" customWidth="1"/>
    <col min="17" max="17" width="16.42578125" style="10" customWidth="1"/>
    <col min="18" max="18" width="19" style="10" customWidth="1"/>
    <col min="19" max="22" width="18.85546875" style="10" customWidth="1"/>
    <col min="23" max="25" width="18.85546875" style="11" customWidth="1"/>
    <col min="26" max="26" width="13.85546875" style="11" customWidth="1"/>
    <col min="27" max="27" width="16.140625" style="10" customWidth="1"/>
    <col min="28" max="28" width="17.5703125" style="10" customWidth="1"/>
    <col min="29" max="29" width="17.28515625" style="10" customWidth="1"/>
    <col min="30" max="30" width="18.7109375" style="10" customWidth="1"/>
    <col min="31" max="16384" width="9.140625" style="10"/>
  </cols>
  <sheetData>
    <row r="1" spans="1:30" ht="14.25" customHeight="1" x14ac:dyDescent="0.25"/>
    <row r="3" spans="1:30" x14ac:dyDescent="0.25">
      <c r="B3" s="1011"/>
      <c r="C3" s="1011"/>
      <c r="D3" s="1011"/>
      <c r="E3" s="1011"/>
      <c r="F3" s="1011"/>
      <c r="G3" s="1011"/>
      <c r="H3" s="1011"/>
      <c r="I3" s="1011"/>
      <c r="J3" s="1011"/>
      <c r="K3" s="1011"/>
      <c r="L3" s="1011"/>
      <c r="M3" s="1011"/>
      <c r="N3" s="1011"/>
    </row>
    <row r="4" spans="1:30" s="15" customFormat="1" ht="40.5" customHeight="1" thickBot="1" x14ac:dyDescent="0.25">
      <c r="A4" s="14"/>
      <c r="B4" s="1012" t="s">
        <v>89</v>
      </c>
      <c r="C4" s="1012"/>
      <c r="D4" s="1012"/>
      <c r="E4" s="1012"/>
      <c r="F4" s="1012"/>
      <c r="G4" s="1012"/>
      <c r="H4" s="1012"/>
      <c r="I4" s="1012"/>
      <c r="J4" s="1012"/>
      <c r="K4" s="1012"/>
      <c r="L4" s="1012"/>
      <c r="M4" s="1012"/>
      <c r="N4" s="1012"/>
      <c r="O4" s="1012"/>
      <c r="P4" s="1012"/>
      <c r="Q4" s="1012"/>
      <c r="R4" s="1012"/>
      <c r="S4" s="1012"/>
      <c r="W4" s="16"/>
      <c r="X4" s="16"/>
      <c r="Y4" s="16"/>
      <c r="Z4" s="16"/>
    </row>
    <row r="5" spans="1:30" ht="27.75" customHeight="1" x14ac:dyDescent="0.25">
      <c r="A5" s="1013" t="s">
        <v>6</v>
      </c>
      <c r="B5" s="1016" t="s">
        <v>30</v>
      </c>
      <c r="C5" s="1016" t="s">
        <v>90</v>
      </c>
      <c r="D5" s="1016" t="s">
        <v>91</v>
      </c>
      <c r="E5" s="1019" t="s">
        <v>11</v>
      </c>
      <c r="F5" s="1020"/>
      <c r="G5" s="1020"/>
      <c r="H5" s="1020"/>
      <c r="I5" s="1020"/>
      <c r="J5" s="1020"/>
      <c r="K5" s="1020"/>
      <c r="L5" s="1020"/>
      <c r="M5" s="1020"/>
      <c r="N5" s="1021" t="s">
        <v>13</v>
      </c>
      <c r="O5" s="1022"/>
      <c r="P5" s="1022"/>
      <c r="Q5" s="1022"/>
      <c r="R5" s="1022"/>
      <c r="S5" s="1022"/>
      <c r="T5" s="1022"/>
      <c r="U5" s="1022"/>
      <c r="V5" s="1023"/>
      <c r="W5" s="1047" t="s">
        <v>8</v>
      </c>
      <c r="X5" s="1048"/>
      <c r="Y5" s="1048"/>
      <c r="Z5" s="1048"/>
      <c r="AA5" s="1048"/>
      <c r="AB5" s="1048"/>
      <c r="AC5" s="1048"/>
      <c r="AD5" s="1049" t="s">
        <v>12</v>
      </c>
    </row>
    <row r="6" spans="1:30" ht="27.75" customHeight="1" x14ac:dyDescent="0.25">
      <c r="A6" s="1014"/>
      <c r="B6" s="1017"/>
      <c r="C6" s="1017"/>
      <c r="D6" s="1017"/>
      <c r="E6" s="1028" t="s">
        <v>92</v>
      </c>
      <c r="F6" s="1029" t="s">
        <v>93</v>
      </c>
      <c r="G6" s="1027" t="s">
        <v>94</v>
      </c>
      <c r="H6" s="1032" t="s">
        <v>17</v>
      </c>
      <c r="I6" s="1033"/>
      <c r="J6" s="1033"/>
      <c r="K6" s="1033"/>
      <c r="L6" s="1033"/>
      <c r="M6" s="1033"/>
      <c r="N6" s="1036" t="s">
        <v>95</v>
      </c>
      <c r="O6" s="1037"/>
      <c r="P6" s="1038"/>
      <c r="Q6" s="1052" t="s">
        <v>2</v>
      </c>
      <c r="R6" s="1053"/>
      <c r="S6" s="1052" t="s">
        <v>87</v>
      </c>
      <c r="T6" s="1053"/>
      <c r="U6" s="1052" t="s">
        <v>23</v>
      </c>
      <c r="V6" s="1056"/>
      <c r="W6" s="1058" t="s">
        <v>19</v>
      </c>
      <c r="X6" s="1059"/>
      <c r="Y6" s="1059"/>
      <c r="Z6" s="1060" t="s">
        <v>31</v>
      </c>
      <c r="AA6" s="1061" t="s">
        <v>96</v>
      </c>
      <c r="AB6" s="1061"/>
      <c r="AC6" s="1061"/>
      <c r="AD6" s="1050"/>
    </row>
    <row r="7" spans="1:30" ht="27.75" customHeight="1" x14ac:dyDescent="0.25">
      <c r="A7" s="1014"/>
      <c r="B7" s="1017"/>
      <c r="C7" s="1017"/>
      <c r="D7" s="1017"/>
      <c r="E7" s="1028"/>
      <c r="F7" s="1030"/>
      <c r="G7" s="1027"/>
      <c r="H7" s="1034"/>
      <c r="I7" s="1035"/>
      <c r="J7" s="1035"/>
      <c r="K7" s="1035"/>
      <c r="L7" s="1035"/>
      <c r="M7" s="1035"/>
      <c r="N7" s="1039"/>
      <c r="O7" s="1040"/>
      <c r="P7" s="1041"/>
      <c r="Q7" s="1052"/>
      <c r="R7" s="1053"/>
      <c r="S7" s="1052"/>
      <c r="T7" s="1053"/>
      <c r="U7" s="1052"/>
      <c r="V7" s="1056"/>
      <c r="W7" s="1062" t="s">
        <v>2</v>
      </c>
      <c r="X7" s="1064" t="s">
        <v>3</v>
      </c>
      <c r="Y7" s="1064" t="s">
        <v>23</v>
      </c>
      <c r="Z7" s="1060"/>
      <c r="AA7" s="1067" t="s">
        <v>2</v>
      </c>
      <c r="AB7" s="1067" t="s">
        <v>3</v>
      </c>
      <c r="AC7" s="1064" t="s">
        <v>23</v>
      </c>
      <c r="AD7" s="1050"/>
    </row>
    <row r="8" spans="1:30" ht="30" customHeight="1" x14ac:dyDescent="0.25">
      <c r="A8" s="1014"/>
      <c r="B8" s="1017"/>
      <c r="C8" s="1017"/>
      <c r="D8" s="1017"/>
      <c r="E8" s="1028"/>
      <c r="F8" s="1030"/>
      <c r="G8" s="1027"/>
      <c r="H8" s="1024" t="s">
        <v>2</v>
      </c>
      <c r="I8" s="1024"/>
      <c r="J8" s="1024" t="s">
        <v>87</v>
      </c>
      <c r="K8" s="1024"/>
      <c r="L8" s="1024" t="s">
        <v>23</v>
      </c>
      <c r="M8" s="1025"/>
      <c r="N8" s="1042"/>
      <c r="O8" s="1043"/>
      <c r="P8" s="1044"/>
      <c r="Q8" s="1054"/>
      <c r="R8" s="1055"/>
      <c r="S8" s="1054"/>
      <c r="T8" s="1055"/>
      <c r="U8" s="1054"/>
      <c r="V8" s="1057"/>
      <c r="W8" s="1063"/>
      <c r="X8" s="1065"/>
      <c r="Y8" s="1065"/>
      <c r="Z8" s="1060"/>
      <c r="AA8" s="1068"/>
      <c r="AB8" s="1068"/>
      <c r="AC8" s="1065"/>
      <c r="AD8" s="1050"/>
    </row>
    <row r="9" spans="1:30" ht="15" customHeight="1" x14ac:dyDescent="0.25">
      <c r="A9" s="1014"/>
      <c r="B9" s="1017"/>
      <c r="C9" s="1017"/>
      <c r="D9" s="1017"/>
      <c r="E9" s="1028"/>
      <c r="F9" s="1030"/>
      <c r="G9" s="1027"/>
      <c r="H9" s="1026" t="s">
        <v>92</v>
      </c>
      <c r="I9" s="1027" t="s">
        <v>97</v>
      </c>
      <c r="J9" s="1026" t="s">
        <v>92</v>
      </c>
      <c r="K9" s="1027" t="s">
        <v>97</v>
      </c>
      <c r="L9" s="1026" t="s">
        <v>98</v>
      </c>
      <c r="M9" s="1086" t="s">
        <v>97</v>
      </c>
      <c r="N9" s="1080" t="s">
        <v>92</v>
      </c>
      <c r="O9" s="1082" t="s">
        <v>93</v>
      </c>
      <c r="P9" s="1084" t="s">
        <v>94</v>
      </c>
      <c r="Q9" s="1045" t="s">
        <v>92</v>
      </c>
      <c r="R9" s="1046" t="s">
        <v>97</v>
      </c>
      <c r="S9" s="1045" t="s">
        <v>92</v>
      </c>
      <c r="T9" s="1046" t="s">
        <v>97</v>
      </c>
      <c r="U9" s="1045" t="s">
        <v>98</v>
      </c>
      <c r="V9" s="1073" t="s">
        <v>97</v>
      </c>
      <c r="W9" s="1074" t="s">
        <v>92</v>
      </c>
      <c r="X9" s="1076" t="s">
        <v>92</v>
      </c>
      <c r="Y9" s="1078" t="s">
        <v>92</v>
      </c>
      <c r="Z9" s="1060"/>
      <c r="AA9" s="1069" t="s">
        <v>99</v>
      </c>
      <c r="AB9" s="1076" t="s">
        <v>100</v>
      </c>
      <c r="AC9" s="1078" t="s">
        <v>101</v>
      </c>
      <c r="AD9" s="1050"/>
    </row>
    <row r="10" spans="1:30" ht="83.25" customHeight="1" x14ac:dyDescent="0.25">
      <c r="A10" s="1015"/>
      <c r="B10" s="1018"/>
      <c r="C10" s="1018"/>
      <c r="D10" s="1018"/>
      <c r="E10" s="1028"/>
      <c r="F10" s="1031"/>
      <c r="G10" s="1027"/>
      <c r="H10" s="1026"/>
      <c r="I10" s="1027"/>
      <c r="J10" s="1026"/>
      <c r="K10" s="1027"/>
      <c r="L10" s="1026"/>
      <c r="M10" s="1086"/>
      <c r="N10" s="1081"/>
      <c r="O10" s="1083"/>
      <c r="P10" s="1085"/>
      <c r="Q10" s="1045"/>
      <c r="R10" s="1046"/>
      <c r="S10" s="1045"/>
      <c r="T10" s="1046"/>
      <c r="U10" s="1045"/>
      <c r="V10" s="1073"/>
      <c r="W10" s="1075"/>
      <c r="X10" s="1077"/>
      <c r="Y10" s="1079"/>
      <c r="Z10" s="1060"/>
      <c r="AA10" s="1070"/>
      <c r="AB10" s="1077"/>
      <c r="AC10" s="1079"/>
      <c r="AD10" s="1051"/>
    </row>
    <row r="11" spans="1:30" x14ac:dyDescent="0.25">
      <c r="A11" s="17">
        <v>1</v>
      </c>
      <c r="B11" s="18">
        <v>2</v>
      </c>
      <c r="C11" s="17">
        <v>3</v>
      </c>
      <c r="D11" s="17">
        <v>5</v>
      </c>
      <c r="E11" s="18">
        <v>6</v>
      </c>
      <c r="F11" s="17">
        <v>7</v>
      </c>
      <c r="G11" s="18">
        <v>8</v>
      </c>
      <c r="H11" s="17">
        <v>9</v>
      </c>
      <c r="I11" s="18">
        <v>10</v>
      </c>
      <c r="J11" s="17">
        <v>11</v>
      </c>
      <c r="K11" s="18">
        <v>12</v>
      </c>
      <c r="L11" s="17">
        <v>13</v>
      </c>
      <c r="M11" s="19">
        <v>14</v>
      </c>
      <c r="N11" s="20">
        <v>6</v>
      </c>
      <c r="O11" s="21">
        <v>7</v>
      </c>
      <c r="P11" s="18">
        <v>8</v>
      </c>
      <c r="Q11" s="17">
        <v>9</v>
      </c>
      <c r="R11" s="18">
        <v>10</v>
      </c>
      <c r="S11" s="17">
        <v>11</v>
      </c>
      <c r="T11" s="18">
        <v>12</v>
      </c>
      <c r="U11" s="17">
        <v>13</v>
      </c>
      <c r="V11" s="22">
        <v>14</v>
      </c>
      <c r="W11" s="23">
        <v>15</v>
      </c>
      <c r="X11" s="18">
        <v>16</v>
      </c>
      <c r="Y11" s="17">
        <v>17</v>
      </c>
      <c r="Z11" s="18">
        <v>18</v>
      </c>
      <c r="AA11" s="17">
        <v>19</v>
      </c>
      <c r="AB11" s="18">
        <v>20</v>
      </c>
      <c r="AC11" s="17">
        <v>21</v>
      </c>
      <c r="AD11" s="24">
        <v>22</v>
      </c>
    </row>
    <row r="12" spans="1:30" s="43" customFormat="1" ht="18.75" customHeight="1" x14ac:dyDescent="0.25">
      <c r="A12" s="25">
        <v>1</v>
      </c>
      <c r="B12" s="26" t="s">
        <v>102</v>
      </c>
      <c r="C12" s="26" t="s">
        <v>103</v>
      </c>
      <c r="D12" s="27" t="s">
        <v>41</v>
      </c>
      <c r="E12" s="28">
        <f>H12+J12+L12</f>
        <v>2000</v>
      </c>
      <c r="F12" s="28">
        <v>799</v>
      </c>
      <c r="G12" s="28">
        <f t="shared" ref="G12:G75" si="0">E12*F12</f>
        <v>1598000</v>
      </c>
      <c r="H12" s="29">
        <v>937</v>
      </c>
      <c r="I12" s="29">
        <f>F12*H12</f>
        <v>748663</v>
      </c>
      <c r="J12" s="29">
        <v>925</v>
      </c>
      <c r="K12" s="29">
        <f>F12*J12</f>
        <v>739075</v>
      </c>
      <c r="L12" s="29">
        <v>138</v>
      </c>
      <c r="M12" s="30">
        <f>F12*L12</f>
        <v>110262</v>
      </c>
      <c r="N12" s="28">
        <f>Q12+S12+U12</f>
        <v>1400</v>
      </c>
      <c r="O12" s="28">
        <v>799</v>
      </c>
      <c r="P12" s="28">
        <f>N12*O12</f>
        <v>1118600</v>
      </c>
      <c r="Q12" s="29">
        <v>637</v>
      </c>
      <c r="R12" s="29">
        <f>O12*Q12</f>
        <v>508963</v>
      </c>
      <c r="S12" s="29">
        <v>625</v>
      </c>
      <c r="T12" s="29">
        <f>O12*S12</f>
        <v>499375</v>
      </c>
      <c r="U12" s="29">
        <v>138</v>
      </c>
      <c r="V12" s="30">
        <f>O12*U12</f>
        <v>110262</v>
      </c>
      <c r="W12" s="38">
        <f>H12-Q12</f>
        <v>300</v>
      </c>
      <c r="X12" s="39">
        <f>J12-S12</f>
        <v>300</v>
      </c>
      <c r="Y12" s="39">
        <f>L12-U12</f>
        <v>0</v>
      </c>
      <c r="Z12" s="40">
        <f>W12+X12+Y12</f>
        <v>600</v>
      </c>
      <c r="AA12" s="41">
        <f>I12-R12</f>
        <v>239700</v>
      </c>
      <c r="AB12" s="41">
        <f>K12-T12</f>
        <v>239700</v>
      </c>
      <c r="AC12" s="41">
        <f t="shared" ref="AC12:AC75" si="1">M12-V12</f>
        <v>0</v>
      </c>
      <c r="AD12" s="42">
        <f>AA12+AB12+AC12</f>
        <v>479400</v>
      </c>
    </row>
    <row r="13" spans="1:30" s="43" customFormat="1" ht="18.75" hidden="1" customHeight="1" x14ac:dyDescent="0.25">
      <c r="A13" s="25">
        <v>2</v>
      </c>
      <c r="B13" s="26" t="s">
        <v>104</v>
      </c>
      <c r="C13" s="26" t="s">
        <v>103</v>
      </c>
      <c r="D13" s="27" t="s">
        <v>41</v>
      </c>
      <c r="E13" s="28">
        <f t="shared" ref="E13:E76" si="2">H13+J13+L13</f>
        <v>800</v>
      </c>
      <c r="F13" s="28">
        <v>649</v>
      </c>
      <c r="G13" s="28">
        <f t="shared" si="0"/>
        <v>519200</v>
      </c>
      <c r="H13" s="29">
        <v>374</v>
      </c>
      <c r="I13" s="29">
        <f t="shared" ref="I13:I76" si="3">F13*H13</f>
        <v>242726</v>
      </c>
      <c r="J13" s="29">
        <v>401</v>
      </c>
      <c r="K13" s="29">
        <f t="shared" ref="K13:K76" si="4">F13*J13</f>
        <v>260249</v>
      </c>
      <c r="L13" s="29">
        <v>25</v>
      </c>
      <c r="M13" s="30">
        <f t="shared" ref="M13:M76" si="5">F13*L13</f>
        <v>16225</v>
      </c>
      <c r="N13" s="28">
        <f t="shared" ref="N13:N76" si="6">Q13+S13+U13</f>
        <v>800</v>
      </c>
      <c r="O13" s="28">
        <v>649</v>
      </c>
      <c r="P13" s="28">
        <f>N13*O13</f>
        <v>519200</v>
      </c>
      <c r="Q13" s="29">
        <v>374</v>
      </c>
      <c r="R13" s="29">
        <f t="shared" ref="R13:R24" si="7">O13*Q13</f>
        <v>242726</v>
      </c>
      <c r="S13" s="29">
        <v>401</v>
      </c>
      <c r="T13" s="29">
        <f t="shared" ref="T13:T24" si="8">O13*S13</f>
        <v>260249</v>
      </c>
      <c r="U13" s="29">
        <v>25</v>
      </c>
      <c r="V13" s="30">
        <f t="shared" ref="V13:V24" si="9">O13*U13</f>
        <v>16225</v>
      </c>
      <c r="W13" s="38">
        <f t="shared" ref="W13:W75" si="10">H13-Q13</f>
        <v>0</v>
      </c>
      <c r="X13" s="39">
        <f t="shared" ref="X13:X75" si="11">J13-S13</f>
        <v>0</v>
      </c>
      <c r="Y13" s="39">
        <f t="shared" ref="Y13:Y75" si="12">L13-U13</f>
        <v>0</v>
      </c>
      <c r="Z13" s="40">
        <f t="shared" ref="Z13:Z76" si="13">W13+X13+Y13</f>
        <v>0</v>
      </c>
      <c r="AA13" s="41">
        <f t="shared" ref="AA13:AA75" si="14">I13-R13</f>
        <v>0</v>
      </c>
      <c r="AB13" s="41">
        <f t="shared" ref="AB13:AB75" si="15">K13-T13</f>
        <v>0</v>
      </c>
      <c r="AC13" s="41">
        <f t="shared" si="1"/>
        <v>0</v>
      </c>
      <c r="AD13" s="42">
        <f>AA13+AB13+AC13</f>
        <v>0</v>
      </c>
    </row>
    <row r="14" spans="1:30" s="43" customFormat="1" ht="18.75" hidden="1" customHeight="1" x14ac:dyDescent="0.25">
      <c r="A14" s="25">
        <v>3</v>
      </c>
      <c r="B14" s="26" t="s">
        <v>105</v>
      </c>
      <c r="C14" s="26" t="s">
        <v>103</v>
      </c>
      <c r="D14" s="27" t="s">
        <v>41</v>
      </c>
      <c r="E14" s="28">
        <f t="shared" si="2"/>
        <v>1200</v>
      </c>
      <c r="F14" s="28">
        <v>689</v>
      </c>
      <c r="G14" s="28">
        <f t="shared" si="0"/>
        <v>826800</v>
      </c>
      <c r="H14" s="29">
        <v>562</v>
      </c>
      <c r="I14" s="29">
        <f t="shared" si="3"/>
        <v>387218</v>
      </c>
      <c r="J14" s="29">
        <v>538</v>
      </c>
      <c r="K14" s="29">
        <f t="shared" si="4"/>
        <v>370682</v>
      </c>
      <c r="L14" s="29">
        <v>100</v>
      </c>
      <c r="M14" s="30">
        <f t="shared" si="5"/>
        <v>68900</v>
      </c>
      <c r="N14" s="28">
        <f t="shared" si="6"/>
        <v>1200</v>
      </c>
      <c r="O14" s="28">
        <v>689</v>
      </c>
      <c r="P14" s="28">
        <f t="shared" ref="P14:P75" si="16">N14*O14</f>
        <v>826800</v>
      </c>
      <c r="Q14" s="29">
        <v>562</v>
      </c>
      <c r="R14" s="29">
        <f t="shared" si="7"/>
        <v>387218</v>
      </c>
      <c r="S14" s="29">
        <v>538</v>
      </c>
      <c r="T14" s="29">
        <f t="shared" si="8"/>
        <v>370682</v>
      </c>
      <c r="U14" s="29">
        <v>100</v>
      </c>
      <c r="V14" s="30">
        <f t="shared" si="9"/>
        <v>68900</v>
      </c>
      <c r="W14" s="38">
        <f t="shared" si="10"/>
        <v>0</v>
      </c>
      <c r="X14" s="39">
        <f t="shared" si="11"/>
        <v>0</v>
      </c>
      <c r="Y14" s="39">
        <f t="shared" si="12"/>
        <v>0</v>
      </c>
      <c r="Z14" s="40">
        <f t="shared" si="13"/>
        <v>0</v>
      </c>
      <c r="AA14" s="41">
        <f t="shared" si="14"/>
        <v>0</v>
      </c>
      <c r="AB14" s="41">
        <f t="shared" si="15"/>
        <v>0</v>
      </c>
      <c r="AC14" s="41">
        <f t="shared" si="1"/>
        <v>0</v>
      </c>
      <c r="AD14" s="42">
        <f>AA14+AB14+AC14</f>
        <v>0</v>
      </c>
    </row>
    <row r="15" spans="1:30" s="43" customFormat="1" ht="18.75" hidden="1" customHeight="1" x14ac:dyDescent="0.25">
      <c r="A15" s="25">
        <v>4</v>
      </c>
      <c r="B15" s="26" t="s">
        <v>106</v>
      </c>
      <c r="C15" s="26" t="s">
        <v>103</v>
      </c>
      <c r="D15" s="27" t="s">
        <v>41</v>
      </c>
      <c r="E15" s="28">
        <f t="shared" si="2"/>
        <v>1200</v>
      </c>
      <c r="F15" s="28">
        <v>605</v>
      </c>
      <c r="G15" s="28">
        <f t="shared" si="0"/>
        <v>726000</v>
      </c>
      <c r="H15" s="29">
        <v>562</v>
      </c>
      <c r="I15" s="29">
        <f t="shared" si="3"/>
        <v>340010</v>
      </c>
      <c r="J15" s="29">
        <v>538</v>
      </c>
      <c r="K15" s="29">
        <f t="shared" si="4"/>
        <v>325490</v>
      </c>
      <c r="L15" s="29">
        <v>100</v>
      </c>
      <c r="M15" s="30">
        <f t="shared" si="5"/>
        <v>60500</v>
      </c>
      <c r="N15" s="28">
        <f t="shared" si="6"/>
        <v>1200</v>
      </c>
      <c r="O15" s="28">
        <v>605</v>
      </c>
      <c r="P15" s="28">
        <f t="shared" si="16"/>
        <v>726000</v>
      </c>
      <c r="Q15" s="29">
        <v>562</v>
      </c>
      <c r="R15" s="29">
        <f t="shared" si="7"/>
        <v>340010</v>
      </c>
      <c r="S15" s="29">
        <v>538</v>
      </c>
      <c r="T15" s="29">
        <f t="shared" si="8"/>
        <v>325490</v>
      </c>
      <c r="U15" s="29">
        <v>100</v>
      </c>
      <c r="V15" s="30">
        <f t="shared" si="9"/>
        <v>60500</v>
      </c>
      <c r="W15" s="38">
        <f t="shared" si="10"/>
        <v>0</v>
      </c>
      <c r="X15" s="39">
        <f t="shared" si="11"/>
        <v>0</v>
      </c>
      <c r="Y15" s="39">
        <f t="shared" si="12"/>
        <v>0</v>
      </c>
      <c r="Z15" s="40">
        <f t="shared" si="13"/>
        <v>0</v>
      </c>
      <c r="AA15" s="41">
        <f t="shared" si="14"/>
        <v>0</v>
      </c>
      <c r="AB15" s="41">
        <f t="shared" si="15"/>
        <v>0</v>
      </c>
      <c r="AC15" s="41">
        <f t="shared" si="1"/>
        <v>0</v>
      </c>
      <c r="AD15" s="42">
        <f t="shared" ref="AD15:AD78" si="17">AA15+AB15+AC15</f>
        <v>0</v>
      </c>
    </row>
    <row r="16" spans="1:30" s="43" customFormat="1" ht="18.75" hidden="1" customHeight="1" x14ac:dyDescent="0.25">
      <c r="A16" s="25">
        <v>5</v>
      </c>
      <c r="B16" s="26" t="s">
        <v>107</v>
      </c>
      <c r="C16" s="26" t="s">
        <v>103</v>
      </c>
      <c r="D16" s="27" t="s">
        <v>41</v>
      </c>
      <c r="E16" s="28">
        <f t="shared" si="2"/>
        <v>5500</v>
      </c>
      <c r="F16" s="28">
        <v>495</v>
      </c>
      <c r="G16" s="28">
        <f t="shared" si="0"/>
        <v>2722500</v>
      </c>
      <c r="H16" s="29">
        <v>1850</v>
      </c>
      <c r="I16" s="29">
        <f t="shared" si="3"/>
        <v>915750</v>
      </c>
      <c r="J16" s="29">
        <v>2525</v>
      </c>
      <c r="K16" s="29">
        <f t="shared" si="4"/>
        <v>1249875</v>
      </c>
      <c r="L16" s="29">
        <v>1125</v>
      </c>
      <c r="M16" s="30">
        <f t="shared" si="5"/>
        <v>556875</v>
      </c>
      <c r="N16" s="28">
        <f t="shared" si="6"/>
        <v>5500</v>
      </c>
      <c r="O16" s="28">
        <v>495</v>
      </c>
      <c r="P16" s="28">
        <f t="shared" si="16"/>
        <v>2722500</v>
      </c>
      <c r="Q16" s="29">
        <v>1850</v>
      </c>
      <c r="R16" s="29">
        <f t="shared" si="7"/>
        <v>915750</v>
      </c>
      <c r="S16" s="29">
        <v>2525</v>
      </c>
      <c r="T16" s="29">
        <f t="shared" si="8"/>
        <v>1249875</v>
      </c>
      <c r="U16" s="29">
        <v>1125</v>
      </c>
      <c r="V16" s="30">
        <f t="shared" si="9"/>
        <v>556875</v>
      </c>
      <c r="W16" s="38">
        <f t="shared" si="10"/>
        <v>0</v>
      </c>
      <c r="X16" s="39">
        <f t="shared" si="11"/>
        <v>0</v>
      </c>
      <c r="Y16" s="39">
        <f t="shared" si="12"/>
        <v>0</v>
      </c>
      <c r="Z16" s="40">
        <f t="shared" si="13"/>
        <v>0</v>
      </c>
      <c r="AA16" s="41">
        <f t="shared" si="14"/>
        <v>0</v>
      </c>
      <c r="AB16" s="41">
        <f t="shared" si="15"/>
        <v>0</v>
      </c>
      <c r="AC16" s="41">
        <f t="shared" si="1"/>
        <v>0</v>
      </c>
      <c r="AD16" s="42">
        <f t="shared" si="17"/>
        <v>0</v>
      </c>
    </row>
    <row r="17" spans="1:30" s="43" customFormat="1" ht="18.75" hidden="1" customHeight="1" x14ac:dyDescent="0.25">
      <c r="A17" s="25">
        <v>6</v>
      </c>
      <c r="B17" s="26" t="s">
        <v>108</v>
      </c>
      <c r="C17" s="26" t="s">
        <v>103</v>
      </c>
      <c r="D17" s="27" t="s">
        <v>41</v>
      </c>
      <c r="E17" s="28">
        <v>5011</v>
      </c>
      <c r="F17" s="28">
        <v>495</v>
      </c>
      <c r="G17" s="28">
        <f t="shared" si="0"/>
        <v>2480445</v>
      </c>
      <c r="H17" s="29">
        <v>2070</v>
      </c>
      <c r="I17" s="29">
        <f t="shared" si="3"/>
        <v>1024650</v>
      </c>
      <c r="J17" s="29">
        <v>2161</v>
      </c>
      <c r="K17" s="29">
        <f t="shared" si="4"/>
        <v>1069695</v>
      </c>
      <c r="L17" s="29">
        <v>780</v>
      </c>
      <c r="M17" s="30">
        <f t="shared" si="5"/>
        <v>386100</v>
      </c>
      <c r="N17" s="28">
        <f t="shared" si="6"/>
        <v>5011</v>
      </c>
      <c r="O17" s="28">
        <v>495</v>
      </c>
      <c r="P17" s="28">
        <f t="shared" si="16"/>
        <v>2480445</v>
      </c>
      <c r="Q17" s="29">
        <v>2070</v>
      </c>
      <c r="R17" s="29">
        <f t="shared" si="7"/>
        <v>1024650</v>
      </c>
      <c r="S17" s="29">
        <v>2161</v>
      </c>
      <c r="T17" s="29">
        <f t="shared" si="8"/>
        <v>1069695</v>
      </c>
      <c r="U17" s="29">
        <v>780</v>
      </c>
      <c r="V17" s="30">
        <f t="shared" si="9"/>
        <v>386100</v>
      </c>
      <c r="W17" s="38">
        <f t="shared" si="10"/>
        <v>0</v>
      </c>
      <c r="X17" s="39">
        <f t="shared" si="11"/>
        <v>0</v>
      </c>
      <c r="Y17" s="39">
        <f t="shared" si="12"/>
        <v>0</v>
      </c>
      <c r="Z17" s="40">
        <f t="shared" si="13"/>
        <v>0</v>
      </c>
      <c r="AA17" s="41">
        <f t="shared" si="14"/>
        <v>0</v>
      </c>
      <c r="AB17" s="41">
        <f t="shared" si="15"/>
        <v>0</v>
      </c>
      <c r="AC17" s="41">
        <f t="shared" si="1"/>
        <v>0</v>
      </c>
      <c r="AD17" s="42">
        <f t="shared" si="17"/>
        <v>0</v>
      </c>
    </row>
    <row r="18" spans="1:30" s="43" customFormat="1" ht="18.75" hidden="1" customHeight="1" x14ac:dyDescent="0.25">
      <c r="A18" s="25">
        <v>7</v>
      </c>
      <c r="B18" s="26" t="s">
        <v>109</v>
      </c>
      <c r="C18" s="26" t="s">
        <v>103</v>
      </c>
      <c r="D18" s="27" t="s">
        <v>41</v>
      </c>
      <c r="E18" s="28">
        <f t="shared" si="2"/>
        <v>500</v>
      </c>
      <c r="F18" s="28">
        <v>705</v>
      </c>
      <c r="G18" s="28">
        <f t="shared" si="0"/>
        <v>352500</v>
      </c>
      <c r="H18" s="29">
        <v>216</v>
      </c>
      <c r="I18" s="29">
        <f t="shared" si="3"/>
        <v>152280</v>
      </c>
      <c r="J18" s="29">
        <v>234</v>
      </c>
      <c r="K18" s="29">
        <f t="shared" si="4"/>
        <v>164970</v>
      </c>
      <c r="L18" s="29">
        <v>50</v>
      </c>
      <c r="M18" s="30">
        <f t="shared" si="5"/>
        <v>35250</v>
      </c>
      <c r="N18" s="28">
        <f t="shared" si="6"/>
        <v>500</v>
      </c>
      <c r="O18" s="28">
        <v>705</v>
      </c>
      <c r="P18" s="28">
        <f t="shared" si="16"/>
        <v>352500</v>
      </c>
      <c r="Q18" s="29">
        <v>216</v>
      </c>
      <c r="R18" s="29">
        <f t="shared" si="7"/>
        <v>152280</v>
      </c>
      <c r="S18" s="29">
        <v>234</v>
      </c>
      <c r="T18" s="29">
        <f t="shared" si="8"/>
        <v>164970</v>
      </c>
      <c r="U18" s="29">
        <v>50</v>
      </c>
      <c r="V18" s="30">
        <f t="shared" si="9"/>
        <v>35250</v>
      </c>
      <c r="W18" s="38">
        <f t="shared" si="10"/>
        <v>0</v>
      </c>
      <c r="X18" s="39">
        <f t="shared" si="11"/>
        <v>0</v>
      </c>
      <c r="Y18" s="39">
        <f t="shared" si="12"/>
        <v>0</v>
      </c>
      <c r="Z18" s="40">
        <f t="shared" si="13"/>
        <v>0</v>
      </c>
      <c r="AA18" s="41">
        <f t="shared" si="14"/>
        <v>0</v>
      </c>
      <c r="AB18" s="41">
        <f t="shared" si="15"/>
        <v>0</v>
      </c>
      <c r="AC18" s="41">
        <f t="shared" si="1"/>
        <v>0</v>
      </c>
      <c r="AD18" s="42">
        <f t="shared" si="17"/>
        <v>0</v>
      </c>
    </row>
    <row r="19" spans="1:30" s="43" customFormat="1" ht="18.75" hidden="1" customHeight="1" x14ac:dyDescent="0.25">
      <c r="A19" s="25">
        <v>8</v>
      </c>
      <c r="B19" s="26" t="s">
        <v>110</v>
      </c>
      <c r="C19" s="26" t="s">
        <v>103</v>
      </c>
      <c r="D19" s="27" t="s">
        <v>41</v>
      </c>
      <c r="E19" s="28">
        <f t="shared" si="2"/>
        <v>500</v>
      </c>
      <c r="F19" s="28">
        <v>500</v>
      </c>
      <c r="G19" s="28">
        <f t="shared" si="0"/>
        <v>250000</v>
      </c>
      <c r="H19" s="29">
        <v>216</v>
      </c>
      <c r="I19" s="29">
        <f t="shared" si="3"/>
        <v>108000</v>
      </c>
      <c r="J19" s="29">
        <v>234</v>
      </c>
      <c r="K19" s="29">
        <f t="shared" si="4"/>
        <v>117000</v>
      </c>
      <c r="L19" s="29">
        <v>50</v>
      </c>
      <c r="M19" s="30">
        <f t="shared" si="5"/>
        <v>25000</v>
      </c>
      <c r="N19" s="28">
        <f t="shared" si="6"/>
        <v>500</v>
      </c>
      <c r="O19" s="28">
        <v>500</v>
      </c>
      <c r="P19" s="28">
        <f t="shared" si="16"/>
        <v>250000</v>
      </c>
      <c r="Q19" s="29">
        <v>216</v>
      </c>
      <c r="R19" s="29">
        <f t="shared" si="7"/>
        <v>108000</v>
      </c>
      <c r="S19" s="29">
        <v>234</v>
      </c>
      <c r="T19" s="29">
        <f t="shared" si="8"/>
        <v>117000</v>
      </c>
      <c r="U19" s="29">
        <v>50</v>
      </c>
      <c r="V19" s="30">
        <f t="shared" si="9"/>
        <v>25000</v>
      </c>
      <c r="W19" s="38">
        <f t="shared" si="10"/>
        <v>0</v>
      </c>
      <c r="X19" s="39">
        <f t="shared" si="11"/>
        <v>0</v>
      </c>
      <c r="Y19" s="39">
        <f t="shared" si="12"/>
        <v>0</v>
      </c>
      <c r="Z19" s="40">
        <f t="shared" si="13"/>
        <v>0</v>
      </c>
      <c r="AA19" s="41">
        <f t="shared" si="14"/>
        <v>0</v>
      </c>
      <c r="AB19" s="41">
        <f t="shared" si="15"/>
        <v>0</v>
      </c>
      <c r="AC19" s="41">
        <f t="shared" si="1"/>
        <v>0</v>
      </c>
      <c r="AD19" s="42">
        <f t="shared" si="17"/>
        <v>0</v>
      </c>
    </row>
    <row r="20" spans="1:30" s="43" customFormat="1" ht="18.75" hidden="1" customHeight="1" x14ac:dyDescent="0.25">
      <c r="A20" s="25">
        <v>9</v>
      </c>
      <c r="B20" s="26" t="s">
        <v>111</v>
      </c>
      <c r="C20" s="26" t="s">
        <v>103</v>
      </c>
      <c r="D20" s="27" t="s">
        <v>41</v>
      </c>
      <c r="E20" s="28">
        <f t="shared" si="2"/>
        <v>300</v>
      </c>
      <c r="F20" s="28">
        <v>885</v>
      </c>
      <c r="G20" s="28">
        <f t="shared" si="0"/>
        <v>265500</v>
      </c>
      <c r="H20" s="29">
        <v>120</v>
      </c>
      <c r="I20" s="29">
        <f t="shared" si="3"/>
        <v>106200</v>
      </c>
      <c r="J20" s="29">
        <v>140</v>
      </c>
      <c r="K20" s="29">
        <f t="shared" si="4"/>
        <v>123900</v>
      </c>
      <c r="L20" s="29">
        <v>40</v>
      </c>
      <c r="M20" s="30">
        <f t="shared" si="5"/>
        <v>35400</v>
      </c>
      <c r="N20" s="28">
        <f t="shared" si="6"/>
        <v>300</v>
      </c>
      <c r="O20" s="28">
        <v>885</v>
      </c>
      <c r="P20" s="28">
        <f t="shared" si="16"/>
        <v>265500</v>
      </c>
      <c r="Q20" s="29">
        <v>120</v>
      </c>
      <c r="R20" s="29">
        <f t="shared" si="7"/>
        <v>106200</v>
      </c>
      <c r="S20" s="29">
        <v>140</v>
      </c>
      <c r="T20" s="29">
        <f t="shared" si="8"/>
        <v>123900</v>
      </c>
      <c r="U20" s="29">
        <v>40</v>
      </c>
      <c r="V20" s="30">
        <f t="shared" si="9"/>
        <v>35400</v>
      </c>
      <c r="W20" s="38">
        <f t="shared" si="10"/>
        <v>0</v>
      </c>
      <c r="X20" s="39">
        <f t="shared" si="11"/>
        <v>0</v>
      </c>
      <c r="Y20" s="39">
        <f t="shared" si="12"/>
        <v>0</v>
      </c>
      <c r="Z20" s="40">
        <f t="shared" si="13"/>
        <v>0</v>
      </c>
      <c r="AA20" s="41">
        <f t="shared" si="14"/>
        <v>0</v>
      </c>
      <c r="AB20" s="41">
        <f t="shared" si="15"/>
        <v>0</v>
      </c>
      <c r="AC20" s="41">
        <f t="shared" si="1"/>
        <v>0</v>
      </c>
      <c r="AD20" s="42">
        <f t="shared" si="17"/>
        <v>0</v>
      </c>
    </row>
    <row r="21" spans="1:30" s="43" customFormat="1" ht="18.75" customHeight="1" x14ac:dyDescent="0.25">
      <c r="A21" s="25">
        <v>10</v>
      </c>
      <c r="B21" s="26" t="s">
        <v>112</v>
      </c>
      <c r="C21" s="26" t="s">
        <v>103</v>
      </c>
      <c r="D21" s="27" t="s">
        <v>41</v>
      </c>
      <c r="E21" s="28">
        <f t="shared" si="2"/>
        <v>650</v>
      </c>
      <c r="F21" s="28">
        <v>749</v>
      </c>
      <c r="G21" s="28">
        <f t="shared" si="0"/>
        <v>486850</v>
      </c>
      <c r="H21" s="29">
        <v>304</v>
      </c>
      <c r="I21" s="29">
        <f t="shared" si="3"/>
        <v>227696</v>
      </c>
      <c r="J21" s="29">
        <v>266</v>
      </c>
      <c r="K21" s="29">
        <f t="shared" si="4"/>
        <v>199234</v>
      </c>
      <c r="L21" s="29">
        <v>80</v>
      </c>
      <c r="M21" s="30">
        <f t="shared" si="5"/>
        <v>59920</v>
      </c>
      <c r="N21" s="28">
        <f t="shared" si="6"/>
        <v>450</v>
      </c>
      <c r="O21" s="28">
        <v>749</v>
      </c>
      <c r="P21" s="28">
        <f t="shared" si="16"/>
        <v>337050</v>
      </c>
      <c r="Q21" s="29">
        <v>204</v>
      </c>
      <c r="R21" s="29">
        <f t="shared" si="7"/>
        <v>152796</v>
      </c>
      <c r="S21" s="29">
        <v>166</v>
      </c>
      <c r="T21" s="29">
        <f t="shared" si="8"/>
        <v>124334</v>
      </c>
      <c r="U21" s="29">
        <v>80</v>
      </c>
      <c r="V21" s="30">
        <f t="shared" si="9"/>
        <v>59920</v>
      </c>
      <c r="W21" s="38">
        <f t="shared" si="10"/>
        <v>100</v>
      </c>
      <c r="X21" s="39">
        <f t="shared" si="11"/>
        <v>100</v>
      </c>
      <c r="Y21" s="39">
        <f t="shared" si="12"/>
        <v>0</v>
      </c>
      <c r="Z21" s="40">
        <f t="shared" si="13"/>
        <v>200</v>
      </c>
      <c r="AA21" s="41">
        <f t="shared" si="14"/>
        <v>74900</v>
      </c>
      <c r="AB21" s="41">
        <f t="shared" si="15"/>
        <v>74900</v>
      </c>
      <c r="AC21" s="41">
        <f t="shared" si="1"/>
        <v>0</v>
      </c>
      <c r="AD21" s="42">
        <f t="shared" si="17"/>
        <v>149800</v>
      </c>
    </row>
    <row r="22" spans="1:30" s="43" customFormat="1" ht="18.75" hidden="1" customHeight="1" x14ac:dyDescent="0.25">
      <c r="A22" s="25">
        <v>11</v>
      </c>
      <c r="B22" s="26" t="s">
        <v>113</v>
      </c>
      <c r="C22" s="26" t="s">
        <v>103</v>
      </c>
      <c r="D22" s="27" t="s">
        <v>41</v>
      </c>
      <c r="E22" s="28">
        <f t="shared" si="2"/>
        <v>240</v>
      </c>
      <c r="F22" s="28">
        <v>719</v>
      </c>
      <c r="G22" s="28">
        <f t="shared" si="0"/>
        <v>172560</v>
      </c>
      <c r="H22" s="29">
        <v>112</v>
      </c>
      <c r="I22" s="29">
        <f t="shared" si="3"/>
        <v>80528</v>
      </c>
      <c r="J22" s="29">
        <v>98</v>
      </c>
      <c r="K22" s="29">
        <f t="shared" si="4"/>
        <v>70462</v>
      </c>
      <c r="L22" s="29">
        <v>30</v>
      </c>
      <c r="M22" s="30">
        <f t="shared" si="5"/>
        <v>21570</v>
      </c>
      <c r="N22" s="28">
        <f t="shared" si="6"/>
        <v>240</v>
      </c>
      <c r="O22" s="28">
        <v>719</v>
      </c>
      <c r="P22" s="28">
        <f t="shared" si="16"/>
        <v>172560</v>
      </c>
      <c r="Q22" s="29">
        <v>112</v>
      </c>
      <c r="R22" s="29">
        <f t="shared" si="7"/>
        <v>80528</v>
      </c>
      <c r="S22" s="29">
        <v>98</v>
      </c>
      <c r="T22" s="29">
        <f t="shared" si="8"/>
        <v>70462</v>
      </c>
      <c r="U22" s="29">
        <v>30</v>
      </c>
      <c r="V22" s="30">
        <f t="shared" si="9"/>
        <v>21570</v>
      </c>
      <c r="W22" s="38">
        <f t="shared" si="10"/>
        <v>0</v>
      </c>
      <c r="X22" s="39">
        <f t="shared" si="11"/>
        <v>0</v>
      </c>
      <c r="Y22" s="39">
        <f t="shared" si="12"/>
        <v>0</v>
      </c>
      <c r="Z22" s="40">
        <f t="shared" si="13"/>
        <v>0</v>
      </c>
      <c r="AA22" s="41">
        <f t="shared" si="14"/>
        <v>0</v>
      </c>
      <c r="AB22" s="41">
        <f t="shared" si="15"/>
        <v>0</v>
      </c>
      <c r="AC22" s="41">
        <f t="shared" si="1"/>
        <v>0</v>
      </c>
      <c r="AD22" s="42">
        <f t="shared" si="17"/>
        <v>0</v>
      </c>
    </row>
    <row r="23" spans="1:30" s="43" customFormat="1" ht="18.75" hidden="1" customHeight="1" x14ac:dyDescent="0.25">
      <c r="A23" s="25">
        <v>12</v>
      </c>
      <c r="B23" s="26" t="s">
        <v>114</v>
      </c>
      <c r="C23" s="26" t="s">
        <v>103</v>
      </c>
      <c r="D23" s="27" t="s">
        <v>41</v>
      </c>
      <c r="E23" s="28">
        <f t="shared" si="2"/>
        <v>150</v>
      </c>
      <c r="F23" s="28">
        <v>1500</v>
      </c>
      <c r="G23" s="28">
        <f t="shared" si="0"/>
        <v>225000</v>
      </c>
      <c r="H23" s="29">
        <v>47</v>
      </c>
      <c r="I23" s="29">
        <f t="shared" si="3"/>
        <v>70500</v>
      </c>
      <c r="J23" s="29">
        <v>103</v>
      </c>
      <c r="K23" s="29">
        <f t="shared" si="4"/>
        <v>154500</v>
      </c>
      <c r="L23" s="29">
        <v>0</v>
      </c>
      <c r="M23" s="30">
        <f t="shared" si="5"/>
        <v>0</v>
      </c>
      <c r="N23" s="28">
        <f t="shared" si="6"/>
        <v>150</v>
      </c>
      <c r="O23" s="28">
        <v>1500</v>
      </c>
      <c r="P23" s="28">
        <f t="shared" si="16"/>
        <v>225000</v>
      </c>
      <c r="Q23" s="29">
        <v>47</v>
      </c>
      <c r="R23" s="29">
        <f t="shared" si="7"/>
        <v>70500</v>
      </c>
      <c r="S23" s="29">
        <v>103</v>
      </c>
      <c r="T23" s="29">
        <f t="shared" si="8"/>
        <v>154500</v>
      </c>
      <c r="U23" s="29">
        <v>0</v>
      </c>
      <c r="V23" s="30">
        <f t="shared" si="9"/>
        <v>0</v>
      </c>
      <c r="W23" s="38">
        <f t="shared" si="10"/>
        <v>0</v>
      </c>
      <c r="X23" s="39">
        <f t="shared" si="11"/>
        <v>0</v>
      </c>
      <c r="Y23" s="39">
        <f t="shared" si="12"/>
        <v>0</v>
      </c>
      <c r="Z23" s="40">
        <f t="shared" si="13"/>
        <v>0</v>
      </c>
      <c r="AA23" s="41">
        <f t="shared" si="14"/>
        <v>0</v>
      </c>
      <c r="AB23" s="41">
        <f t="shared" si="15"/>
        <v>0</v>
      </c>
      <c r="AC23" s="41">
        <f t="shared" si="1"/>
        <v>0</v>
      </c>
      <c r="AD23" s="42">
        <f t="shared" si="17"/>
        <v>0</v>
      </c>
    </row>
    <row r="24" spans="1:30" s="43" customFormat="1" ht="18.75" hidden="1" customHeight="1" x14ac:dyDescent="0.25">
      <c r="A24" s="25">
        <v>13</v>
      </c>
      <c r="B24" s="26" t="s">
        <v>115</v>
      </c>
      <c r="C24" s="26" t="s">
        <v>103</v>
      </c>
      <c r="D24" s="27" t="s">
        <v>41</v>
      </c>
      <c r="E24" s="28">
        <f t="shared" si="2"/>
        <v>78</v>
      </c>
      <c r="F24" s="28">
        <v>529</v>
      </c>
      <c r="G24" s="28">
        <f t="shared" si="0"/>
        <v>41262</v>
      </c>
      <c r="H24" s="29">
        <v>23</v>
      </c>
      <c r="I24" s="29">
        <f t="shared" si="3"/>
        <v>12167</v>
      </c>
      <c r="J24" s="29">
        <v>40</v>
      </c>
      <c r="K24" s="29">
        <f t="shared" si="4"/>
        <v>21160</v>
      </c>
      <c r="L24" s="29">
        <v>15</v>
      </c>
      <c r="M24" s="30">
        <f t="shared" si="5"/>
        <v>7935</v>
      </c>
      <c r="N24" s="28">
        <f t="shared" si="6"/>
        <v>78</v>
      </c>
      <c r="O24" s="28">
        <v>529</v>
      </c>
      <c r="P24" s="28">
        <f t="shared" si="16"/>
        <v>41262</v>
      </c>
      <c r="Q24" s="29">
        <v>23</v>
      </c>
      <c r="R24" s="29">
        <f t="shared" si="7"/>
        <v>12167</v>
      </c>
      <c r="S24" s="29">
        <v>40</v>
      </c>
      <c r="T24" s="29">
        <f t="shared" si="8"/>
        <v>21160</v>
      </c>
      <c r="U24" s="29">
        <v>15</v>
      </c>
      <c r="V24" s="30">
        <f t="shared" si="9"/>
        <v>7935</v>
      </c>
      <c r="W24" s="38">
        <f t="shared" si="10"/>
        <v>0</v>
      </c>
      <c r="X24" s="39">
        <f t="shared" si="11"/>
        <v>0</v>
      </c>
      <c r="Y24" s="39">
        <f t="shared" si="12"/>
        <v>0</v>
      </c>
      <c r="Z24" s="40">
        <f t="shared" si="13"/>
        <v>0</v>
      </c>
      <c r="AA24" s="41">
        <f t="shared" si="14"/>
        <v>0</v>
      </c>
      <c r="AB24" s="41">
        <f t="shared" si="15"/>
        <v>0</v>
      </c>
      <c r="AC24" s="41">
        <f t="shared" si="1"/>
        <v>0</v>
      </c>
      <c r="AD24" s="42">
        <f t="shared" si="17"/>
        <v>0</v>
      </c>
    </row>
    <row r="25" spans="1:30" s="43" customFormat="1" ht="31.5" hidden="1" customHeight="1" x14ac:dyDescent="0.25">
      <c r="A25" s="25">
        <v>14</v>
      </c>
      <c r="B25" s="26" t="s">
        <v>116</v>
      </c>
      <c r="C25" s="26" t="s">
        <v>103</v>
      </c>
      <c r="D25" s="27" t="s">
        <v>41</v>
      </c>
      <c r="E25" s="28">
        <f t="shared" si="2"/>
        <v>300</v>
      </c>
      <c r="F25" s="28">
        <v>1564</v>
      </c>
      <c r="G25" s="28">
        <f t="shared" si="0"/>
        <v>469200</v>
      </c>
      <c r="H25" s="29">
        <v>120</v>
      </c>
      <c r="I25" s="29">
        <f>F25*H25</f>
        <v>187680</v>
      </c>
      <c r="J25" s="29">
        <v>180</v>
      </c>
      <c r="K25" s="29">
        <f>F25*J25</f>
        <v>281520</v>
      </c>
      <c r="L25" s="29">
        <v>0</v>
      </c>
      <c r="M25" s="30">
        <f>F25*L25</f>
        <v>0</v>
      </c>
      <c r="N25" s="28">
        <f t="shared" si="6"/>
        <v>300</v>
      </c>
      <c r="O25" s="28">
        <v>1564</v>
      </c>
      <c r="P25" s="28">
        <f t="shared" si="16"/>
        <v>469200</v>
      </c>
      <c r="Q25" s="29">
        <v>120</v>
      </c>
      <c r="R25" s="29">
        <f>O25*Q25</f>
        <v>187680</v>
      </c>
      <c r="S25" s="29">
        <v>180</v>
      </c>
      <c r="T25" s="29">
        <f>O25*S25</f>
        <v>281520</v>
      </c>
      <c r="U25" s="29">
        <v>0</v>
      </c>
      <c r="V25" s="30">
        <f>O25*U25</f>
        <v>0</v>
      </c>
      <c r="W25" s="38">
        <f t="shared" si="10"/>
        <v>0</v>
      </c>
      <c r="X25" s="39">
        <f t="shared" si="11"/>
        <v>0</v>
      </c>
      <c r="Y25" s="39">
        <f t="shared" si="12"/>
        <v>0</v>
      </c>
      <c r="Z25" s="40">
        <f t="shared" si="13"/>
        <v>0</v>
      </c>
      <c r="AA25" s="41">
        <f t="shared" si="14"/>
        <v>0</v>
      </c>
      <c r="AB25" s="41">
        <f t="shared" si="15"/>
        <v>0</v>
      </c>
      <c r="AC25" s="41">
        <f t="shared" si="1"/>
        <v>0</v>
      </c>
      <c r="AD25" s="42">
        <f t="shared" si="17"/>
        <v>0</v>
      </c>
    </row>
    <row r="26" spans="1:30" s="43" customFormat="1" ht="18.75" hidden="1" customHeight="1" x14ac:dyDescent="0.25">
      <c r="A26" s="25">
        <v>15</v>
      </c>
      <c r="B26" s="26" t="s">
        <v>117</v>
      </c>
      <c r="C26" s="26" t="s">
        <v>103</v>
      </c>
      <c r="D26" s="27" t="s">
        <v>41</v>
      </c>
      <c r="E26" s="28">
        <f t="shared" si="2"/>
        <v>50</v>
      </c>
      <c r="F26" s="28">
        <v>1145</v>
      </c>
      <c r="G26" s="28">
        <f t="shared" si="0"/>
        <v>57250</v>
      </c>
      <c r="H26" s="29">
        <v>23</v>
      </c>
      <c r="I26" s="29">
        <f t="shared" si="3"/>
        <v>26335</v>
      </c>
      <c r="J26" s="29">
        <v>22</v>
      </c>
      <c r="K26" s="29">
        <f t="shared" si="4"/>
        <v>25190</v>
      </c>
      <c r="L26" s="29">
        <v>5</v>
      </c>
      <c r="M26" s="30">
        <f t="shared" si="5"/>
        <v>5725</v>
      </c>
      <c r="N26" s="28">
        <f t="shared" si="6"/>
        <v>50</v>
      </c>
      <c r="O26" s="28">
        <v>1145</v>
      </c>
      <c r="P26" s="28">
        <f t="shared" si="16"/>
        <v>57250</v>
      </c>
      <c r="Q26" s="29">
        <v>23</v>
      </c>
      <c r="R26" s="29">
        <f t="shared" ref="R26:R89" si="18">O26*Q26</f>
        <v>26335</v>
      </c>
      <c r="S26" s="29">
        <v>22</v>
      </c>
      <c r="T26" s="29">
        <f t="shared" ref="T26:T89" si="19">O26*S26</f>
        <v>25190</v>
      </c>
      <c r="U26" s="29">
        <v>5</v>
      </c>
      <c r="V26" s="30">
        <f t="shared" ref="V26:V89" si="20">O26*U26</f>
        <v>5725</v>
      </c>
      <c r="W26" s="38">
        <f t="shared" si="10"/>
        <v>0</v>
      </c>
      <c r="X26" s="39">
        <f t="shared" si="11"/>
        <v>0</v>
      </c>
      <c r="Y26" s="39">
        <f t="shared" si="12"/>
        <v>0</v>
      </c>
      <c r="Z26" s="40">
        <f t="shared" si="13"/>
        <v>0</v>
      </c>
      <c r="AA26" s="41">
        <f t="shared" si="14"/>
        <v>0</v>
      </c>
      <c r="AB26" s="41">
        <f t="shared" si="15"/>
        <v>0</v>
      </c>
      <c r="AC26" s="41">
        <f t="shared" si="1"/>
        <v>0</v>
      </c>
      <c r="AD26" s="42">
        <f t="shared" si="17"/>
        <v>0</v>
      </c>
    </row>
    <row r="27" spans="1:30" s="43" customFormat="1" ht="31.5" hidden="1" customHeight="1" x14ac:dyDescent="0.25">
      <c r="A27" s="25">
        <v>16</v>
      </c>
      <c r="B27" s="26" t="s">
        <v>118</v>
      </c>
      <c r="C27" s="26" t="s">
        <v>119</v>
      </c>
      <c r="D27" s="27" t="s">
        <v>41</v>
      </c>
      <c r="E27" s="28">
        <f t="shared" si="2"/>
        <v>200</v>
      </c>
      <c r="F27" s="28">
        <v>1925</v>
      </c>
      <c r="G27" s="28">
        <f t="shared" si="0"/>
        <v>385000</v>
      </c>
      <c r="H27" s="29">
        <v>94</v>
      </c>
      <c r="I27" s="29">
        <f t="shared" si="3"/>
        <v>180950</v>
      </c>
      <c r="J27" s="29">
        <v>100</v>
      </c>
      <c r="K27" s="29">
        <f t="shared" si="4"/>
        <v>192500</v>
      </c>
      <c r="L27" s="29">
        <v>6</v>
      </c>
      <c r="M27" s="30">
        <f t="shared" si="5"/>
        <v>11550</v>
      </c>
      <c r="N27" s="28">
        <f t="shared" si="6"/>
        <v>200</v>
      </c>
      <c r="O27" s="28">
        <v>1925</v>
      </c>
      <c r="P27" s="28">
        <f t="shared" si="16"/>
        <v>385000</v>
      </c>
      <c r="Q27" s="29">
        <v>94</v>
      </c>
      <c r="R27" s="29">
        <f t="shared" si="18"/>
        <v>180950</v>
      </c>
      <c r="S27" s="29">
        <v>100</v>
      </c>
      <c r="T27" s="29">
        <f t="shared" si="19"/>
        <v>192500</v>
      </c>
      <c r="U27" s="29">
        <v>6</v>
      </c>
      <c r="V27" s="30">
        <f t="shared" si="20"/>
        <v>11550</v>
      </c>
      <c r="W27" s="38">
        <f t="shared" si="10"/>
        <v>0</v>
      </c>
      <c r="X27" s="39">
        <f t="shared" si="11"/>
        <v>0</v>
      </c>
      <c r="Y27" s="39">
        <f t="shared" si="12"/>
        <v>0</v>
      </c>
      <c r="Z27" s="40">
        <f t="shared" si="13"/>
        <v>0</v>
      </c>
      <c r="AA27" s="41">
        <f t="shared" si="14"/>
        <v>0</v>
      </c>
      <c r="AB27" s="41">
        <f t="shared" si="15"/>
        <v>0</v>
      </c>
      <c r="AC27" s="41">
        <f t="shared" si="1"/>
        <v>0</v>
      </c>
      <c r="AD27" s="42">
        <f t="shared" si="17"/>
        <v>0</v>
      </c>
    </row>
    <row r="28" spans="1:30" s="43" customFormat="1" ht="31.5" customHeight="1" x14ac:dyDescent="0.25">
      <c r="A28" s="25">
        <v>17</v>
      </c>
      <c r="B28" s="26" t="s">
        <v>120</v>
      </c>
      <c r="C28" s="26" t="s">
        <v>119</v>
      </c>
      <c r="D28" s="27" t="s">
        <v>41</v>
      </c>
      <c r="E28" s="28">
        <f t="shared" si="2"/>
        <v>150</v>
      </c>
      <c r="F28" s="28">
        <v>1980</v>
      </c>
      <c r="G28" s="28">
        <f t="shared" si="0"/>
        <v>297000</v>
      </c>
      <c r="H28" s="29">
        <v>70</v>
      </c>
      <c r="I28" s="29">
        <f t="shared" si="3"/>
        <v>138600</v>
      </c>
      <c r="J28" s="29">
        <v>75</v>
      </c>
      <c r="K28" s="29">
        <f t="shared" si="4"/>
        <v>148500</v>
      </c>
      <c r="L28" s="29">
        <v>5</v>
      </c>
      <c r="M28" s="30">
        <f t="shared" si="5"/>
        <v>9900</v>
      </c>
      <c r="N28" s="28">
        <f t="shared" si="6"/>
        <v>100</v>
      </c>
      <c r="O28" s="28">
        <v>1980</v>
      </c>
      <c r="P28" s="28">
        <f t="shared" si="16"/>
        <v>198000</v>
      </c>
      <c r="Q28" s="29">
        <v>50</v>
      </c>
      <c r="R28" s="29">
        <f t="shared" si="18"/>
        <v>99000</v>
      </c>
      <c r="S28" s="29">
        <v>45</v>
      </c>
      <c r="T28" s="29">
        <f t="shared" si="19"/>
        <v>89100</v>
      </c>
      <c r="U28" s="29">
        <v>5</v>
      </c>
      <c r="V28" s="30">
        <f t="shared" si="20"/>
        <v>9900</v>
      </c>
      <c r="W28" s="38">
        <f t="shared" si="10"/>
        <v>20</v>
      </c>
      <c r="X28" s="39">
        <f t="shared" si="11"/>
        <v>30</v>
      </c>
      <c r="Y28" s="39">
        <f t="shared" si="12"/>
        <v>0</v>
      </c>
      <c r="Z28" s="40">
        <f t="shared" si="13"/>
        <v>50</v>
      </c>
      <c r="AA28" s="41">
        <f t="shared" si="14"/>
        <v>39600</v>
      </c>
      <c r="AB28" s="41">
        <f t="shared" si="15"/>
        <v>59400</v>
      </c>
      <c r="AC28" s="41">
        <f t="shared" si="1"/>
        <v>0</v>
      </c>
      <c r="AD28" s="42">
        <f t="shared" si="17"/>
        <v>99000</v>
      </c>
    </row>
    <row r="29" spans="1:30" s="43" customFormat="1" ht="31.5" hidden="1" customHeight="1" x14ac:dyDescent="0.25">
      <c r="A29" s="25">
        <v>18</v>
      </c>
      <c r="B29" s="26" t="s">
        <v>121</v>
      </c>
      <c r="C29" s="26" t="s">
        <v>119</v>
      </c>
      <c r="D29" s="27" t="s">
        <v>41</v>
      </c>
      <c r="E29" s="28">
        <f t="shared" si="2"/>
        <v>2300</v>
      </c>
      <c r="F29" s="28">
        <v>545</v>
      </c>
      <c r="G29" s="28">
        <f t="shared" si="0"/>
        <v>1253500</v>
      </c>
      <c r="H29" s="29">
        <v>900</v>
      </c>
      <c r="I29" s="29">
        <f t="shared" si="3"/>
        <v>490500</v>
      </c>
      <c r="J29" s="29">
        <v>900</v>
      </c>
      <c r="K29" s="29">
        <f t="shared" si="4"/>
        <v>490500</v>
      </c>
      <c r="L29" s="29">
        <v>500</v>
      </c>
      <c r="M29" s="30">
        <f t="shared" si="5"/>
        <v>272500</v>
      </c>
      <c r="N29" s="28">
        <f t="shared" si="6"/>
        <v>2300</v>
      </c>
      <c r="O29" s="28">
        <v>545</v>
      </c>
      <c r="P29" s="28">
        <f t="shared" si="16"/>
        <v>1253500</v>
      </c>
      <c r="Q29" s="29">
        <v>900</v>
      </c>
      <c r="R29" s="29">
        <f t="shared" si="18"/>
        <v>490500</v>
      </c>
      <c r="S29" s="29">
        <v>900</v>
      </c>
      <c r="T29" s="29">
        <f t="shared" si="19"/>
        <v>490500</v>
      </c>
      <c r="U29" s="29">
        <v>500</v>
      </c>
      <c r="V29" s="30">
        <f t="shared" si="20"/>
        <v>272500</v>
      </c>
      <c r="W29" s="38">
        <f t="shared" si="10"/>
        <v>0</v>
      </c>
      <c r="X29" s="39">
        <f t="shared" si="11"/>
        <v>0</v>
      </c>
      <c r="Y29" s="39">
        <f t="shared" si="12"/>
        <v>0</v>
      </c>
      <c r="Z29" s="40">
        <f t="shared" si="13"/>
        <v>0</v>
      </c>
      <c r="AA29" s="41">
        <f t="shared" si="14"/>
        <v>0</v>
      </c>
      <c r="AB29" s="41">
        <f t="shared" si="15"/>
        <v>0</v>
      </c>
      <c r="AC29" s="41">
        <f t="shared" si="1"/>
        <v>0</v>
      </c>
      <c r="AD29" s="42">
        <f t="shared" si="17"/>
        <v>0</v>
      </c>
    </row>
    <row r="30" spans="1:30" s="43" customFormat="1" ht="31.5" hidden="1" customHeight="1" x14ac:dyDescent="0.25">
      <c r="A30" s="25">
        <v>19</v>
      </c>
      <c r="B30" s="26" t="s">
        <v>122</v>
      </c>
      <c r="C30" s="26" t="s">
        <v>119</v>
      </c>
      <c r="D30" s="27" t="s">
        <v>41</v>
      </c>
      <c r="E30" s="28">
        <f>H30+J30+L30</f>
        <v>50</v>
      </c>
      <c r="F30" s="28">
        <v>3750</v>
      </c>
      <c r="G30" s="28">
        <f t="shared" si="0"/>
        <v>187500</v>
      </c>
      <c r="H30" s="29">
        <v>23</v>
      </c>
      <c r="I30" s="29">
        <f t="shared" si="3"/>
        <v>86250</v>
      </c>
      <c r="J30" s="29">
        <v>25</v>
      </c>
      <c r="K30" s="29">
        <f t="shared" si="4"/>
        <v>93750</v>
      </c>
      <c r="L30" s="29">
        <v>2</v>
      </c>
      <c r="M30" s="30">
        <f t="shared" si="5"/>
        <v>7500</v>
      </c>
      <c r="N30" s="28">
        <f t="shared" si="6"/>
        <v>50</v>
      </c>
      <c r="O30" s="28">
        <v>3750</v>
      </c>
      <c r="P30" s="28">
        <f t="shared" si="16"/>
        <v>187500</v>
      </c>
      <c r="Q30" s="29">
        <v>23</v>
      </c>
      <c r="R30" s="29">
        <f t="shared" si="18"/>
        <v>86250</v>
      </c>
      <c r="S30" s="29">
        <v>25</v>
      </c>
      <c r="T30" s="29">
        <f t="shared" si="19"/>
        <v>93750</v>
      </c>
      <c r="U30" s="29">
        <v>2</v>
      </c>
      <c r="V30" s="30">
        <f t="shared" si="20"/>
        <v>7500</v>
      </c>
      <c r="W30" s="38">
        <f>H30-Q30</f>
        <v>0</v>
      </c>
      <c r="X30" s="39">
        <f t="shared" si="11"/>
        <v>0</v>
      </c>
      <c r="Y30" s="39">
        <f t="shared" si="12"/>
        <v>0</v>
      </c>
      <c r="Z30" s="40">
        <f t="shared" si="13"/>
        <v>0</v>
      </c>
      <c r="AA30" s="41">
        <f t="shared" si="14"/>
        <v>0</v>
      </c>
      <c r="AB30" s="41">
        <f t="shared" si="15"/>
        <v>0</v>
      </c>
      <c r="AC30" s="41">
        <f t="shared" si="1"/>
        <v>0</v>
      </c>
      <c r="AD30" s="42">
        <f t="shared" si="17"/>
        <v>0</v>
      </c>
    </row>
    <row r="31" spans="1:30" s="43" customFormat="1" ht="31.5" hidden="1" customHeight="1" x14ac:dyDescent="0.25">
      <c r="A31" s="25">
        <v>20</v>
      </c>
      <c r="B31" s="26" t="s">
        <v>123</v>
      </c>
      <c r="C31" s="26" t="s">
        <v>119</v>
      </c>
      <c r="D31" s="27" t="s">
        <v>41</v>
      </c>
      <c r="E31" s="28">
        <f t="shared" si="2"/>
        <v>56</v>
      </c>
      <c r="F31" s="28">
        <v>3200</v>
      </c>
      <c r="G31" s="28">
        <f t="shared" si="0"/>
        <v>179200</v>
      </c>
      <c r="H31" s="29">
        <v>23</v>
      </c>
      <c r="I31" s="29">
        <f t="shared" si="3"/>
        <v>73600</v>
      </c>
      <c r="J31" s="29">
        <v>31</v>
      </c>
      <c r="K31" s="29">
        <f t="shared" si="4"/>
        <v>99200</v>
      </c>
      <c r="L31" s="29">
        <v>2</v>
      </c>
      <c r="M31" s="30">
        <f t="shared" si="5"/>
        <v>6400</v>
      </c>
      <c r="N31" s="28">
        <f t="shared" si="6"/>
        <v>56</v>
      </c>
      <c r="O31" s="28">
        <v>3200</v>
      </c>
      <c r="P31" s="28">
        <f t="shared" si="16"/>
        <v>179200</v>
      </c>
      <c r="Q31" s="29">
        <v>23</v>
      </c>
      <c r="R31" s="29">
        <f t="shared" si="18"/>
        <v>73600</v>
      </c>
      <c r="S31" s="29">
        <v>31</v>
      </c>
      <c r="T31" s="29">
        <f t="shared" si="19"/>
        <v>99200</v>
      </c>
      <c r="U31" s="29">
        <v>2</v>
      </c>
      <c r="V31" s="30">
        <f t="shared" si="20"/>
        <v>6400</v>
      </c>
      <c r="W31" s="38">
        <f t="shared" si="10"/>
        <v>0</v>
      </c>
      <c r="X31" s="39">
        <f t="shared" si="11"/>
        <v>0</v>
      </c>
      <c r="Y31" s="39">
        <f t="shared" si="12"/>
        <v>0</v>
      </c>
      <c r="Z31" s="40">
        <f t="shared" si="13"/>
        <v>0</v>
      </c>
      <c r="AA31" s="41">
        <f t="shared" si="14"/>
        <v>0</v>
      </c>
      <c r="AB31" s="41">
        <f t="shared" si="15"/>
        <v>0</v>
      </c>
      <c r="AC31" s="41">
        <f t="shared" si="1"/>
        <v>0</v>
      </c>
      <c r="AD31" s="42">
        <f t="shared" si="17"/>
        <v>0</v>
      </c>
    </row>
    <row r="32" spans="1:30" s="43" customFormat="1" ht="31.5" hidden="1" customHeight="1" x14ac:dyDescent="0.25">
      <c r="A32" s="25">
        <v>21</v>
      </c>
      <c r="B32" s="26" t="s">
        <v>124</v>
      </c>
      <c r="C32" s="26" t="s">
        <v>119</v>
      </c>
      <c r="D32" s="27" t="s">
        <v>41</v>
      </c>
      <c r="E32" s="28">
        <f t="shared" si="2"/>
        <v>50</v>
      </c>
      <c r="F32" s="28">
        <v>3500</v>
      </c>
      <c r="G32" s="28">
        <f t="shared" si="0"/>
        <v>175000</v>
      </c>
      <c r="H32" s="29">
        <v>23</v>
      </c>
      <c r="I32" s="29">
        <f t="shared" si="3"/>
        <v>80500</v>
      </c>
      <c r="J32" s="29">
        <v>25</v>
      </c>
      <c r="K32" s="29">
        <f t="shared" si="4"/>
        <v>87500</v>
      </c>
      <c r="L32" s="29">
        <v>2</v>
      </c>
      <c r="M32" s="30">
        <f t="shared" si="5"/>
        <v>7000</v>
      </c>
      <c r="N32" s="28">
        <f t="shared" si="6"/>
        <v>50</v>
      </c>
      <c r="O32" s="28">
        <v>3500</v>
      </c>
      <c r="P32" s="28">
        <f t="shared" si="16"/>
        <v>175000</v>
      </c>
      <c r="Q32" s="29">
        <v>23</v>
      </c>
      <c r="R32" s="29">
        <f t="shared" si="18"/>
        <v>80500</v>
      </c>
      <c r="S32" s="29">
        <v>25</v>
      </c>
      <c r="T32" s="29">
        <f t="shared" si="19"/>
        <v>87500</v>
      </c>
      <c r="U32" s="29">
        <v>2</v>
      </c>
      <c r="V32" s="30">
        <f t="shared" si="20"/>
        <v>7000</v>
      </c>
      <c r="W32" s="38">
        <f t="shared" si="10"/>
        <v>0</v>
      </c>
      <c r="X32" s="39">
        <f t="shared" si="11"/>
        <v>0</v>
      </c>
      <c r="Y32" s="39">
        <f t="shared" si="12"/>
        <v>0</v>
      </c>
      <c r="Z32" s="40">
        <f t="shared" si="13"/>
        <v>0</v>
      </c>
      <c r="AA32" s="41">
        <f t="shared" si="14"/>
        <v>0</v>
      </c>
      <c r="AB32" s="41">
        <f t="shared" si="15"/>
        <v>0</v>
      </c>
      <c r="AC32" s="41">
        <f t="shared" si="1"/>
        <v>0</v>
      </c>
      <c r="AD32" s="42">
        <f t="shared" si="17"/>
        <v>0</v>
      </c>
    </row>
    <row r="33" spans="1:30" s="43" customFormat="1" ht="31.5" hidden="1" customHeight="1" x14ac:dyDescent="0.25">
      <c r="A33" s="25">
        <v>22</v>
      </c>
      <c r="B33" s="26" t="s">
        <v>125</v>
      </c>
      <c r="C33" s="26" t="s">
        <v>119</v>
      </c>
      <c r="D33" s="27" t="s">
        <v>41</v>
      </c>
      <c r="E33" s="28">
        <f t="shared" si="2"/>
        <v>25000</v>
      </c>
      <c r="F33" s="28">
        <v>109</v>
      </c>
      <c r="G33" s="28">
        <f t="shared" si="0"/>
        <v>2725000</v>
      </c>
      <c r="H33" s="29">
        <v>10298</v>
      </c>
      <c r="I33" s="29">
        <f t="shared" si="3"/>
        <v>1122482</v>
      </c>
      <c r="J33" s="29">
        <v>9202</v>
      </c>
      <c r="K33" s="29">
        <f t="shared" si="4"/>
        <v>1003018</v>
      </c>
      <c r="L33" s="29">
        <v>5500</v>
      </c>
      <c r="M33" s="30">
        <f t="shared" si="5"/>
        <v>599500</v>
      </c>
      <c r="N33" s="28">
        <f t="shared" si="6"/>
        <v>25000</v>
      </c>
      <c r="O33" s="28">
        <v>109</v>
      </c>
      <c r="P33" s="28">
        <f t="shared" si="16"/>
        <v>2725000</v>
      </c>
      <c r="Q33" s="29">
        <v>10298</v>
      </c>
      <c r="R33" s="29">
        <f t="shared" si="18"/>
        <v>1122482</v>
      </c>
      <c r="S33" s="29">
        <v>9202</v>
      </c>
      <c r="T33" s="29">
        <f t="shared" si="19"/>
        <v>1003018</v>
      </c>
      <c r="U33" s="29">
        <v>5500</v>
      </c>
      <c r="V33" s="30">
        <f t="shared" si="20"/>
        <v>599500</v>
      </c>
      <c r="W33" s="38">
        <f t="shared" si="10"/>
        <v>0</v>
      </c>
      <c r="X33" s="39">
        <f t="shared" si="11"/>
        <v>0</v>
      </c>
      <c r="Y33" s="39">
        <f t="shared" si="12"/>
        <v>0</v>
      </c>
      <c r="Z33" s="40">
        <f t="shared" si="13"/>
        <v>0</v>
      </c>
      <c r="AA33" s="41">
        <f t="shared" si="14"/>
        <v>0</v>
      </c>
      <c r="AB33" s="41">
        <f t="shared" si="15"/>
        <v>0</v>
      </c>
      <c r="AC33" s="41">
        <f t="shared" si="1"/>
        <v>0</v>
      </c>
      <c r="AD33" s="42">
        <f t="shared" si="17"/>
        <v>0</v>
      </c>
    </row>
    <row r="34" spans="1:30" s="43" customFormat="1" ht="31.5" hidden="1" customHeight="1" x14ac:dyDescent="0.25">
      <c r="A34" s="25">
        <v>23</v>
      </c>
      <c r="B34" s="26" t="s">
        <v>126</v>
      </c>
      <c r="C34" s="26" t="s">
        <v>119</v>
      </c>
      <c r="D34" s="27" t="s">
        <v>41</v>
      </c>
      <c r="E34" s="28">
        <f t="shared" si="2"/>
        <v>10600</v>
      </c>
      <c r="F34" s="28">
        <v>85</v>
      </c>
      <c r="G34" s="28">
        <f t="shared" si="0"/>
        <v>901000</v>
      </c>
      <c r="H34" s="29">
        <v>3155</v>
      </c>
      <c r="I34" s="29">
        <f t="shared" si="3"/>
        <v>268175</v>
      </c>
      <c r="J34" s="29">
        <v>4446</v>
      </c>
      <c r="K34" s="29">
        <f t="shared" si="4"/>
        <v>377910</v>
      </c>
      <c r="L34" s="29">
        <v>2999</v>
      </c>
      <c r="M34" s="30">
        <f t="shared" si="5"/>
        <v>254915</v>
      </c>
      <c r="N34" s="28">
        <f t="shared" si="6"/>
        <v>10600</v>
      </c>
      <c r="O34" s="28">
        <v>85</v>
      </c>
      <c r="P34" s="28">
        <f t="shared" si="16"/>
        <v>901000</v>
      </c>
      <c r="Q34" s="29">
        <v>3155</v>
      </c>
      <c r="R34" s="29">
        <f t="shared" si="18"/>
        <v>268175</v>
      </c>
      <c r="S34" s="29">
        <v>4446</v>
      </c>
      <c r="T34" s="29">
        <f t="shared" si="19"/>
        <v>377910</v>
      </c>
      <c r="U34" s="29">
        <v>2999</v>
      </c>
      <c r="V34" s="30">
        <f t="shared" si="20"/>
        <v>254915</v>
      </c>
      <c r="W34" s="38">
        <f t="shared" si="10"/>
        <v>0</v>
      </c>
      <c r="X34" s="39">
        <f t="shared" si="11"/>
        <v>0</v>
      </c>
      <c r="Y34" s="39">
        <f t="shared" si="12"/>
        <v>0</v>
      </c>
      <c r="Z34" s="40">
        <f t="shared" si="13"/>
        <v>0</v>
      </c>
      <c r="AA34" s="41">
        <f t="shared" si="14"/>
        <v>0</v>
      </c>
      <c r="AB34" s="41">
        <f t="shared" si="15"/>
        <v>0</v>
      </c>
      <c r="AC34" s="41">
        <f t="shared" si="1"/>
        <v>0</v>
      </c>
      <c r="AD34" s="42">
        <f t="shared" si="17"/>
        <v>0</v>
      </c>
    </row>
    <row r="35" spans="1:30" s="43" customFormat="1" ht="31.5" hidden="1" customHeight="1" x14ac:dyDescent="0.25">
      <c r="A35" s="25">
        <v>24</v>
      </c>
      <c r="B35" s="26" t="s">
        <v>127</v>
      </c>
      <c r="C35" s="26" t="s">
        <v>119</v>
      </c>
      <c r="D35" s="27" t="s">
        <v>41</v>
      </c>
      <c r="E35" s="28">
        <f t="shared" si="2"/>
        <v>7050</v>
      </c>
      <c r="F35" s="28">
        <v>75</v>
      </c>
      <c r="G35" s="28">
        <f t="shared" si="0"/>
        <v>528750</v>
      </c>
      <c r="H35" s="29">
        <v>3276</v>
      </c>
      <c r="I35" s="29">
        <f t="shared" si="3"/>
        <v>245700</v>
      </c>
      <c r="J35" s="29">
        <v>2174</v>
      </c>
      <c r="K35" s="29">
        <f t="shared" si="4"/>
        <v>163050</v>
      </c>
      <c r="L35" s="29">
        <v>1600</v>
      </c>
      <c r="M35" s="30">
        <f t="shared" si="5"/>
        <v>120000</v>
      </c>
      <c r="N35" s="28">
        <f t="shared" si="6"/>
        <v>7050</v>
      </c>
      <c r="O35" s="28">
        <v>75</v>
      </c>
      <c r="P35" s="28">
        <f t="shared" si="16"/>
        <v>528750</v>
      </c>
      <c r="Q35" s="29">
        <v>3276</v>
      </c>
      <c r="R35" s="29">
        <f t="shared" si="18"/>
        <v>245700</v>
      </c>
      <c r="S35" s="29">
        <v>2174</v>
      </c>
      <c r="T35" s="29">
        <f t="shared" si="19"/>
        <v>163050</v>
      </c>
      <c r="U35" s="29">
        <v>1600</v>
      </c>
      <c r="V35" s="30">
        <f t="shared" si="20"/>
        <v>120000</v>
      </c>
      <c r="W35" s="38">
        <f t="shared" si="10"/>
        <v>0</v>
      </c>
      <c r="X35" s="39">
        <f t="shared" si="11"/>
        <v>0</v>
      </c>
      <c r="Y35" s="39">
        <f t="shared" si="12"/>
        <v>0</v>
      </c>
      <c r="Z35" s="40">
        <f t="shared" si="13"/>
        <v>0</v>
      </c>
      <c r="AA35" s="41">
        <f t="shared" si="14"/>
        <v>0</v>
      </c>
      <c r="AB35" s="41">
        <f t="shared" si="15"/>
        <v>0</v>
      </c>
      <c r="AC35" s="41">
        <f t="shared" si="1"/>
        <v>0</v>
      </c>
      <c r="AD35" s="42">
        <f>AA35+AB35+AC35</f>
        <v>0</v>
      </c>
    </row>
    <row r="36" spans="1:30" s="43" customFormat="1" ht="31.5" customHeight="1" x14ac:dyDescent="0.25">
      <c r="A36" s="25">
        <v>25</v>
      </c>
      <c r="B36" s="26" t="s">
        <v>128</v>
      </c>
      <c r="C36" s="26" t="s">
        <v>119</v>
      </c>
      <c r="D36" s="27" t="s">
        <v>41</v>
      </c>
      <c r="E36" s="28">
        <f t="shared" si="2"/>
        <v>1850</v>
      </c>
      <c r="F36" s="28">
        <v>385</v>
      </c>
      <c r="G36" s="28">
        <f t="shared" si="0"/>
        <v>712250</v>
      </c>
      <c r="H36" s="29">
        <v>702</v>
      </c>
      <c r="I36" s="29">
        <f t="shared" si="3"/>
        <v>270270</v>
      </c>
      <c r="J36" s="29">
        <v>748</v>
      </c>
      <c r="K36" s="29">
        <f t="shared" si="4"/>
        <v>287980</v>
      </c>
      <c r="L36" s="29">
        <v>400</v>
      </c>
      <c r="M36" s="30">
        <f t="shared" si="5"/>
        <v>154000</v>
      </c>
      <c r="N36" s="28">
        <f t="shared" si="6"/>
        <v>1500</v>
      </c>
      <c r="O36" s="28">
        <v>385</v>
      </c>
      <c r="P36" s="28">
        <f t="shared" si="16"/>
        <v>577500</v>
      </c>
      <c r="Q36" s="29">
        <v>602</v>
      </c>
      <c r="R36" s="29">
        <f t="shared" si="18"/>
        <v>231770</v>
      </c>
      <c r="S36" s="29">
        <v>548</v>
      </c>
      <c r="T36" s="29">
        <f t="shared" si="19"/>
        <v>210980</v>
      </c>
      <c r="U36" s="29">
        <v>350</v>
      </c>
      <c r="V36" s="30">
        <f t="shared" si="20"/>
        <v>134750</v>
      </c>
      <c r="W36" s="38">
        <f t="shared" si="10"/>
        <v>100</v>
      </c>
      <c r="X36" s="39">
        <f t="shared" si="11"/>
        <v>200</v>
      </c>
      <c r="Y36" s="39">
        <f t="shared" si="12"/>
        <v>50</v>
      </c>
      <c r="Z36" s="40">
        <f t="shared" si="13"/>
        <v>350</v>
      </c>
      <c r="AA36" s="41">
        <f t="shared" si="14"/>
        <v>38500</v>
      </c>
      <c r="AB36" s="41">
        <f t="shared" si="15"/>
        <v>77000</v>
      </c>
      <c r="AC36" s="41">
        <f t="shared" si="1"/>
        <v>19250</v>
      </c>
      <c r="AD36" s="42">
        <f t="shared" si="17"/>
        <v>134750</v>
      </c>
    </row>
    <row r="37" spans="1:30" s="43" customFormat="1" ht="31.5" hidden="1" customHeight="1" x14ac:dyDescent="0.25">
      <c r="A37" s="25">
        <v>26</v>
      </c>
      <c r="B37" s="26" t="s">
        <v>129</v>
      </c>
      <c r="C37" s="26" t="s">
        <v>119</v>
      </c>
      <c r="D37" s="27" t="s">
        <v>41</v>
      </c>
      <c r="E37" s="28">
        <f t="shared" si="2"/>
        <v>690</v>
      </c>
      <c r="F37" s="28">
        <v>369</v>
      </c>
      <c r="G37" s="28">
        <f t="shared" si="0"/>
        <v>254610</v>
      </c>
      <c r="H37" s="29">
        <v>140</v>
      </c>
      <c r="I37" s="29">
        <f t="shared" si="3"/>
        <v>51660</v>
      </c>
      <c r="J37" s="29">
        <v>400</v>
      </c>
      <c r="K37" s="29">
        <f t="shared" si="4"/>
        <v>147600</v>
      </c>
      <c r="L37" s="29">
        <v>150</v>
      </c>
      <c r="M37" s="30">
        <f t="shared" si="5"/>
        <v>55350</v>
      </c>
      <c r="N37" s="28">
        <f t="shared" si="6"/>
        <v>690</v>
      </c>
      <c r="O37" s="28">
        <v>369</v>
      </c>
      <c r="P37" s="28">
        <f>N37*O37</f>
        <v>254610</v>
      </c>
      <c r="Q37" s="29">
        <v>140</v>
      </c>
      <c r="R37" s="29">
        <f t="shared" si="18"/>
        <v>51660</v>
      </c>
      <c r="S37" s="29">
        <v>400</v>
      </c>
      <c r="T37" s="29">
        <f t="shared" si="19"/>
        <v>147600</v>
      </c>
      <c r="U37" s="29">
        <v>150</v>
      </c>
      <c r="V37" s="30">
        <f t="shared" si="20"/>
        <v>55350</v>
      </c>
      <c r="W37" s="38">
        <f t="shared" si="10"/>
        <v>0</v>
      </c>
      <c r="X37" s="39">
        <f t="shared" si="11"/>
        <v>0</v>
      </c>
      <c r="Y37" s="39">
        <f t="shared" si="12"/>
        <v>0</v>
      </c>
      <c r="Z37" s="40">
        <f t="shared" si="13"/>
        <v>0</v>
      </c>
      <c r="AA37" s="41">
        <f t="shared" si="14"/>
        <v>0</v>
      </c>
      <c r="AB37" s="41">
        <f t="shared" si="15"/>
        <v>0</v>
      </c>
      <c r="AC37" s="41">
        <f t="shared" si="1"/>
        <v>0</v>
      </c>
      <c r="AD37" s="42">
        <f t="shared" si="17"/>
        <v>0</v>
      </c>
    </row>
    <row r="38" spans="1:30" s="43" customFormat="1" ht="31.5" customHeight="1" x14ac:dyDescent="0.25">
      <c r="A38" s="25">
        <v>27</v>
      </c>
      <c r="B38" s="26" t="s">
        <v>130</v>
      </c>
      <c r="C38" s="26" t="s">
        <v>119</v>
      </c>
      <c r="D38" s="27" t="s">
        <v>41</v>
      </c>
      <c r="E38" s="28">
        <f t="shared" si="2"/>
        <v>8504</v>
      </c>
      <c r="F38" s="28">
        <v>107.52</v>
      </c>
      <c r="G38" s="28">
        <f t="shared" si="0"/>
        <v>914350.07999999996</v>
      </c>
      <c r="H38" s="29">
        <v>3604</v>
      </c>
      <c r="I38" s="29">
        <f t="shared" si="3"/>
        <v>387502.07999999996</v>
      </c>
      <c r="J38" s="29">
        <v>2900</v>
      </c>
      <c r="K38" s="29">
        <f t="shared" si="4"/>
        <v>311808</v>
      </c>
      <c r="L38" s="29">
        <v>2000</v>
      </c>
      <c r="M38" s="30">
        <f t="shared" si="5"/>
        <v>215040</v>
      </c>
      <c r="N38" s="28">
        <f t="shared" si="6"/>
        <v>6904</v>
      </c>
      <c r="O38" s="667">
        <v>107.52</v>
      </c>
      <c r="P38" s="28">
        <f>N38*O38</f>
        <v>742318.07999999996</v>
      </c>
      <c r="Q38" s="29">
        <v>2904</v>
      </c>
      <c r="R38" s="29">
        <f t="shared" si="18"/>
        <v>312238.08000000002</v>
      </c>
      <c r="S38" s="29">
        <v>2200</v>
      </c>
      <c r="T38" s="29">
        <f t="shared" si="19"/>
        <v>236544</v>
      </c>
      <c r="U38" s="29">
        <v>1800</v>
      </c>
      <c r="V38" s="30">
        <f t="shared" si="20"/>
        <v>193536</v>
      </c>
      <c r="W38" s="38">
        <f t="shared" si="10"/>
        <v>700</v>
      </c>
      <c r="X38" s="39">
        <f t="shared" si="11"/>
        <v>700</v>
      </c>
      <c r="Y38" s="39">
        <f t="shared" si="12"/>
        <v>200</v>
      </c>
      <c r="Z38" s="40">
        <f t="shared" si="13"/>
        <v>1600</v>
      </c>
      <c r="AA38" s="41">
        <f t="shared" si="14"/>
        <v>75263.999999999942</v>
      </c>
      <c r="AB38" s="41">
        <f t="shared" si="15"/>
        <v>75264</v>
      </c>
      <c r="AC38" s="41">
        <f t="shared" si="1"/>
        <v>21504</v>
      </c>
      <c r="AD38" s="42">
        <f t="shared" si="17"/>
        <v>172031.99999999994</v>
      </c>
    </row>
    <row r="39" spans="1:30" s="43" customFormat="1" ht="31.5" hidden="1" customHeight="1" x14ac:dyDescent="0.25">
      <c r="A39" s="25">
        <v>28</v>
      </c>
      <c r="B39" s="26" t="s">
        <v>131</v>
      </c>
      <c r="C39" s="26" t="s">
        <v>119</v>
      </c>
      <c r="D39" s="27" t="s">
        <v>41</v>
      </c>
      <c r="E39" s="28">
        <f t="shared" si="2"/>
        <v>5687</v>
      </c>
      <c r="F39" s="28">
        <v>99</v>
      </c>
      <c r="G39" s="28">
        <f t="shared" si="0"/>
        <v>563013</v>
      </c>
      <c r="H39" s="29">
        <v>2387</v>
      </c>
      <c r="I39" s="29">
        <f t="shared" si="3"/>
        <v>236313</v>
      </c>
      <c r="J39" s="29">
        <v>2100</v>
      </c>
      <c r="K39" s="29">
        <f t="shared" si="4"/>
        <v>207900</v>
      </c>
      <c r="L39" s="29">
        <v>1200</v>
      </c>
      <c r="M39" s="30">
        <f t="shared" si="5"/>
        <v>118800</v>
      </c>
      <c r="N39" s="28">
        <f t="shared" si="6"/>
        <v>5687</v>
      </c>
      <c r="O39" s="28">
        <v>99</v>
      </c>
      <c r="P39" s="28">
        <f t="shared" si="16"/>
        <v>563013</v>
      </c>
      <c r="Q39" s="29">
        <v>2387</v>
      </c>
      <c r="R39" s="29">
        <f t="shared" si="18"/>
        <v>236313</v>
      </c>
      <c r="S39" s="29">
        <v>2100</v>
      </c>
      <c r="T39" s="29">
        <f t="shared" si="19"/>
        <v>207900</v>
      </c>
      <c r="U39" s="29">
        <v>1200</v>
      </c>
      <c r="V39" s="30">
        <f t="shared" si="20"/>
        <v>118800</v>
      </c>
      <c r="W39" s="38">
        <f t="shared" si="10"/>
        <v>0</v>
      </c>
      <c r="X39" s="39">
        <f t="shared" si="11"/>
        <v>0</v>
      </c>
      <c r="Y39" s="39">
        <f t="shared" si="12"/>
        <v>0</v>
      </c>
      <c r="Z39" s="40">
        <f t="shared" si="13"/>
        <v>0</v>
      </c>
      <c r="AA39" s="41">
        <f t="shared" si="14"/>
        <v>0</v>
      </c>
      <c r="AB39" s="41">
        <f t="shared" si="15"/>
        <v>0</v>
      </c>
      <c r="AC39" s="41">
        <f t="shared" si="1"/>
        <v>0</v>
      </c>
      <c r="AD39" s="42">
        <f t="shared" si="17"/>
        <v>0</v>
      </c>
    </row>
    <row r="40" spans="1:30" s="43" customFormat="1" ht="31.5" hidden="1" customHeight="1" x14ac:dyDescent="0.25">
      <c r="A40" s="25">
        <v>29</v>
      </c>
      <c r="B40" s="26" t="s">
        <v>132</v>
      </c>
      <c r="C40" s="26" t="s">
        <v>119</v>
      </c>
      <c r="D40" s="27" t="s">
        <v>41</v>
      </c>
      <c r="E40" s="28">
        <f t="shared" si="2"/>
        <v>386</v>
      </c>
      <c r="F40" s="28">
        <v>1247</v>
      </c>
      <c r="G40" s="28">
        <f t="shared" si="0"/>
        <v>481342</v>
      </c>
      <c r="H40" s="29">
        <v>168</v>
      </c>
      <c r="I40" s="29">
        <f t="shared" si="3"/>
        <v>209496</v>
      </c>
      <c r="J40" s="29">
        <v>168</v>
      </c>
      <c r="K40" s="29">
        <f t="shared" si="4"/>
        <v>209496</v>
      </c>
      <c r="L40" s="29">
        <v>50</v>
      </c>
      <c r="M40" s="30">
        <f t="shared" si="5"/>
        <v>62350</v>
      </c>
      <c r="N40" s="28">
        <f t="shared" si="6"/>
        <v>386</v>
      </c>
      <c r="O40" s="28">
        <v>1247</v>
      </c>
      <c r="P40" s="28">
        <f t="shared" si="16"/>
        <v>481342</v>
      </c>
      <c r="Q40" s="29">
        <v>168</v>
      </c>
      <c r="R40" s="29">
        <f t="shared" si="18"/>
        <v>209496</v>
      </c>
      <c r="S40" s="29">
        <v>168</v>
      </c>
      <c r="T40" s="29">
        <f t="shared" si="19"/>
        <v>209496</v>
      </c>
      <c r="U40" s="29">
        <v>50</v>
      </c>
      <c r="V40" s="30">
        <f t="shared" si="20"/>
        <v>62350</v>
      </c>
      <c r="W40" s="38">
        <f t="shared" si="10"/>
        <v>0</v>
      </c>
      <c r="X40" s="39">
        <f t="shared" si="11"/>
        <v>0</v>
      </c>
      <c r="Y40" s="39">
        <f t="shared" si="12"/>
        <v>0</v>
      </c>
      <c r="Z40" s="40">
        <f t="shared" si="13"/>
        <v>0</v>
      </c>
      <c r="AA40" s="41">
        <f t="shared" si="14"/>
        <v>0</v>
      </c>
      <c r="AB40" s="41">
        <f t="shared" si="15"/>
        <v>0</v>
      </c>
      <c r="AC40" s="41">
        <f t="shared" si="1"/>
        <v>0</v>
      </c>
      <c r="AD40" s="42">
        <f t="shared" si="17"/>
        <v>0</v>
      </c>
    </row>
    <row r="41" spans="1:30" s="43" customFormat="1" ht="31.5" hidden="1" customHeight="1" x14ac:dyDescent="0.25">
      <c r="A41" s="25">
        <v>30</v>
      </c>
      <c r="B41" s="26" t="s">
        <v>133</v>
      </c>
      <c r="C41" s="26" t="s">
        <v>119</v>
      </c>
      <c r="D41" s="27" t="s">
        <v>41</v>
      </c>
      <c r="E41" s="28">
        <f t="shared" si="2"/>
        <v>247</v>
      </c>
      <c r="F41" s="28">
        <v>1473</v>
      </c>
      <c r="G41" s="28">
        <f t="shared" si="0"/>
        <v>363831</v>
      </c>
      <c r="H41" s="29">
        <v>117</v>
      </c>
      <c r="I41" s="29">
        <f t="shared" si="3"/>
        <v>172341</v>
      </c>
      <c r="J41" s="29">
        <v>100</v>
      </c>
      <c r="K41" s="29">
        <f t="shared" si="4"/>
        <v>147300</v>
      </c>
      <c r="L41" s="29">
        <v>30</v>
      </c>
      <c r="M41" s="30">
        <f t="shared" si="5"/>
        <v>44190</v>
      </c>
      <c r="N41" s="28">
        <f t="shared" si="6"/>
        <v>247</v>
      </c>
      <c r="O41" s="28">
        <v>1473</v>
      </c>
      <c r="P41" s="28">
        <f t="shared" si="16"/>
        <v>363831</v>
      </c>
      <c r="Q41" s="29">
        <v>117</v>
      </c>
      <c r="R41" s="29">
        <f t="shared" si="18"/>
        <v>172341</v>
      </c>
      <c r="S41" s="29">
        <v>100</v>
      </c>
      <c r="T41" s="29">
        <f t="shared" si="19"/>
        <v>147300</v>
      </c>
      <c r="U41" s="29">
        <v>30</v>
      </c>
      <c r="V41" s="30">
        <f t="shared" si="20"/>
        <v>44190</v>
      </c>
      <c r="W41" s="38">
        <f t="shared" si="10"/>
        <v>0</v>
      </c>
      <c r="X41" s="39">
        <f t="shared" si="11"/>
        <v>0</v>
      </c>
      <c r="Y41" s="39">
        <f t="shared" si="12"/>
        <v>0</v>
      </c>
      <c r="Z41" s="40">
        <f t="shared" si="13"/>
        <v>0</v>
      </c>
      <c r="AA41" s="41">
        <f t="shared" si="14"/>
        <v>0</v>
      </c>
      <c r="AB41" s="41">
        <f t="shared" si="15"/>
        <v>0</v>
      </c>
      <c r="AC41" s="41">
        <f t="shared" si="1"/>
        <v>0</v>
      </c>
      <c r="AD41" s="42">
        <f t="shared" si="17"/>
        <v>0</v>
      </c>
    </row>
    <row r="42" spans="1:30" s="43" customFormat="1" ht="31.5" hidden="1" customHeight="1" x14ac:dyDescent="0.25">
      <c r="A42" s="25">
        <v>31</v>
      </c>
      <c r="B42" s="26" t="s">
        <v>134</v>
      </c>
      <c r="C42" s="26" t="s">
        <v>119</v>
      </c>
      <c r="D42" s="27" t="s">
        <v>41</v>
      </c>
      <c r="E42" s="28">
        <f t="shared" si="2"/>
        <v>260</v>
      </c>
      <c r="F42" s="28">
        <v>1248</v>
      </c>
      <c r="G42" s="28">
        <f t="shared" si="0"/>
        <v>324480</v>
      </c>
      <c r="H42" s="29">
        <v>140</v>
      </c>
      <c r="I42" s="29">
        <f t="shared" si="3"/>
        <v>174720</v>
      </c>
      <c r="J42" s="29">
        <v>100</v>
      </c>
      <c r="K42" s="29">
        <f t="shared" si="4"/>
        <v>124800</v>
      </c>
      <c r="L42" s="29">
        <v>20</v>
      </c>
      <c r="M42" s="30">
        <f t="shared" si="5"/>
        <v>24960</v>
      </c>
      <c r="N42" s="28">
        <f t="shared" si="6"/>
        <v>260</v>
      </c>
      <c r="O42" s="28">
        <v>1248</v>
      </c>
      <c r="P42" s="28">
        <f t="shared" si="16"/>
        <v>324480</v>
      </c>
      <c r="Q42" s="29">
        <v>140</v>
      </c>
      <c r="R42" s="29">
        <f t="shared" si="18"/>
        <v>174720</v>
      </c>
      <c r="S42" s="29">
        <v>100</v>
      </c>
      <c r="T42" s="29">
        <f t="shared" si="19"/>
        <v>124800</v>
      </c>
      <c r="U42" s="29">
        <v>20</v>
      </c>
      <c r="V42" s="30">
        <f t="shared" si="20"/>
        <v>24960</v>
      </c>
      <c r="W42" s="38">
        <f t="shared" si="10"/>
        <v>0</v>
      </c>
      <c r="X42" s="39">
        <f t="shared" si="11"/>
        <v>0</v>
      </c>
      <c r="Y42" s="39">
        <f t="shared" si="12"/>
        <v>0</v>
      </c>
      <c r="Z42" s="40">
        <f t="shared" si="13"/>
        <v>0</v>
      </c>
      <c r="AA42" s="41">
        <f t="shared" si="14"/>
        <v>0</v>
      </c>
      <c r="AB42" s="41">
        <f t="shared" si="15"/>
        <v>0</v>
      </c>
      <c r="AC42" s="41">
        <f t="shared" si="1"/>
        <v>0</v>
      </c>
      <c r="AD42" s="42">
        <f t="shared" si="17"/>
        <v>0</v>
      </c>
    </row>
    <row r="43" spans="1:30" s="43" customFormat="1" ht="31.5" customHeight="1" x14ac:dyDescent="0.25">
      <c r="A43" s="25">
        <v>32</v>
      </c>
      <c r="B43" s="26" t="s">
        <v>135</v>
      </c>
      <c r="C43" s="26" t="s">
        <v>119</v>
      </c>
      <c r="D43" s="27" t="s">
        <v>41</v>
      </c>
      <c r="E43" s="28">
        <f t="shared" si="2"/>
        <v>77</v>
      </c>
      <c r="F43" s="28">
        <v>315</v>
      </c>
      <c r="G43" s="28">
        <f t="shared" si="0"/>
        <v>24255</v>
      </c>
      <c r="H43" s="29">
        <v>47</v>
      </c>
      <c r="I43" s="29">
        <f t="shared" si="3"/>
        <v>14805</v>
      </c>
      <c r="J43" s="29">
        <v>15</v>
      </c>
      <c r="K43" s="29">
        <f t="shared" si="4"/>
        <v>4725</v>
      </c>
      <c r="L43" s="29">
        <v>15</v>
      </c>
      <c r="M43" s="30">
        <f t="shared" si="5"/>
        <v>4725</v>
      </c>
      <c r="N43" s="28">
        <f t="shared" si="6"/>
        <v>57</v>
      </c>
      <c r="O43" s="28">
        <v>315</v>
      </c>
      <c r="P43" s="28">
        <f t="shared" si="16"/>
        <v>17955</v>
      </c>
      <c r="Q43" s="29">
        <v>27</v>
      </c>
      <c r="R43" s="29">
        <f t="shared" si="18"/>
        <v>8505</v>
      </c>
      <c r="S43" s="29">
        <v>15</v>
      </c>
      <c r="T43" s="29">
        <f t="shared" si="19"/>
        <v>4725</v>
      </c>
      <c r="U43" s="29">
        <v>15</v>
      </c>
      <c r="V43" s="30">
        <f t="shared" si="20"/>
        <v>4725</v>
      </c>
      <c r="W43" s="38">
        <f t="shared" si="10"/>
        <v>20</v>
      </c>
      <c r="X43" s="39">
        <f t="shared" si="11"/>
        <v>0</v>
      </c>
      <c r="Y43" s="39">
        <f t="shared" si="12"/>
        <v>0</v>
      </c>
      <c r="Z43" s="40">
        <f t="shared" si="13"/>
        <v>20</v>
      </c>
      <c r="AA43" s="41">
        <f t="shared" si="14"/>
        <v>6300</v>
      </c>
      <c r="AB43" s="41">
        <f t="shared" si="15"/>
        <v>0</v>
      </c>
      <c r="AC43" s="41">
        <f t="shared" si="1"/>
        <v>0</v>
      </c>
      <c r="AD43" s="42">
        <f t="shared" si="17"/>
        <v>6300</v>
      </c>
    </row>
    <row r="44" spans="1:30" s="43" customFormat="1" ht="31.5" customHeight="1" x14ac:dyDescent="0.25">
      <c r="A44" s="25">
        <v>33</v>
      </c>
      <c r="B44" s="26" t="s">
        <v>136</v>
      </c>
      <c r="C44" s="26" t="s">
        <v>119</v>
      </c>
      <c r="D44" s="27" t="s">
        <v>41</v>
      </c>
      <c r="E44" s="28">
        <f t="shared" si="2"/>
        <v>4000</v>
      </c>
      <c r="F44" s="28">
        <v>428.99</v>
      </c>
      <c r="G44" s="28">
        <f t="shared" si="0"/>
        <v>1715960</v>
      </c>
      <c r="H44" s="29">
        <v>1626</v>
      </c>
      <c r="I44" s="29">
        <f t="shared" si="3"/>
        <v>697537.74</v>
      </c>
      <c r="J44" s="29">
        <v>1374</v>
      </c>
      <c r="K44" s="29">
        <f t="shared" si="4"/>
        <v>589432.26</v>
      </c>
      <c r="L44" s="29">
        <v>1000</v>
      </c>
      <c r="M44" s="30">
        <f t="shared" si="5"/>
        <v>428990</v>
      </c>
      <c r="N44" s="28">
        <f t="shared" si="6"/>
        <v>3000</v>
      </c>
      <c r="O44" s="667">
        <v>428.99</v>
      </c>
      <c r="P44" s="28">
        <f t="shared" si="16"/>
        <v>1286970</v>
      </c>
      <c r="Q44" s="29">
        <v>1426</v>
      </c>
      <c r="R44" s="29">
        <f t="shared" si="18"/>
        <v>611739.74</v>
      </c>
      <c r="S44" s="29">
        <v>774</v>
      </c>
      <c r="T44" s="29">
        <f t="shared" si="19"/>
        <v>332038.26</v>
      </c>
      <c r="U44" s="29">
        <v>800</v>
      </c>
      <c r="V44" s="30">
        <f t="shared" si="20"/>
        <v>343192</v>
      </c>
      <c r="W44" s="38">
        <f t="shared" si="10"/>
        <v>200</v>
      </c>
      <c r="X44" s="39">
        <f t="shared" si="11"/>
        <v>600</v>
      </c>
      <c r="Y44" s="39">
        <f t="shared" si="12"/>
        <v>200</v>
      </c>
      <c r="Z44" s="40">
        <f t="shared" si="13"/>
        <v>1000</v>
      </c>
      <c r="AA44" s="41">
        <f t="shared" si="14"/>
        <v>85798</v>
      </c>
      <c r="AB44" s="41">
        <f t="shared" si="15"/>
        <v>257394</v>
      </c>
      <c r="AC44" s="41">
        <f t="shared" si="1"/>
        <v>85798</v>
      </c>
      <c r="AD44" s="42">
        <f t="shared" si="17"/>
        <v>428990</v>
      </c>
    </row>
    <row r="45" spans="1:30" s="43" customFormat="1" ht="31.5" customHeight="1" x14ac:dyDescent="0.25">
      <c r="A45" s="25">
        <v>34</v>
      </c>
      <c r="B45" s="26" t="s">
        <v>137</v>
      </c>
      <c r="C45" s="26" t="s">
        <v>119</v>
      </c>
      <c r="D45" s="27" t="s">
        <v>41</v>
      </c>
      <c r="E45" s="28">
        <f t="shared" si="2"/>
        <v>5406</v>
      </c>
      <c r="F45" s="28">
        <v>565</v>
      </c>
      <c r="G45" s="28">
        <f t="shared" si="0"/>
        <v>3054390</v>
      </c>
      <c r="H45" s="29">
        <v>2106</v>
      </c>
      <c r="I45" s="29">
        <f t="shared" si="3"/>
        <v>1189890</v>
      </c>
      <c r="J45" s="29">
        <v>2150</v>
      </c>
      <c r="K45" s="29">
        <f t="shared" si="4"/>
        <v>1214750</v>
      </c>
      <c r="L45" s="29">
        <v>1150</v>
      </c>
      <c r="M45" s="30">
        <f t="shared" si="5"/>
        <v>649750</v>
      </c>
      <c r="N45" s="28">
        <f t="shared" si="6"/>
        <v>4806</v>
      </c>
      <c r="O45" s="28">
        <v>565</v>
      </c>
      <c r="P45" s="28">
        <f t="shared" si="16"/>
        <v>2715390</v>
      </c>
      <c r="Q45" s="29">
        <v>2006</v>
      </c>
      <c r="R45" s="29">
        <f t="shared" si="18"/>
        <v>1133390</v>
      </c>
      <c r="S45" s="29">
        <v>1650</v>
      </c>
      <c r="T45" s="29">
        <f t="shared" si="19"/>
        <v>932250</v>
      </c>
      <c r="U45" s="29">
        <v>1150</v>
      </c>
      <c r="V45" s="30">
        <f t="shared" si="20"/>
        <v>649750</v>
      </c>
      <c r="W45" s="38">
        <f t="shared" si="10"/>
        <v>100</v>
      </c>
      <c r="X45" s="39">
        <f t="shared" si="11"/>
        <v>500</v>
      </c>
      <c r="Y45" s="39">
        <f t="shared" si="12"/>
        <v>0</v>
      </c>
      <c r="Z45" s="40">
        <f t="shared" si="13"/>
        <v>600</v>
      </c>
      <c r="AA45" s="41">
        <f t="shared" si="14"/>
        <v>56500</v>
      </c>
      <c r="AB45" s="41">
        <f t="shared" si="15"/>
        <v>282500</v>
      </c>
      <c r="AC45" s="41">
        <f t="shared" si="1"/>
        <v>0</v>
      </c>
      <c r="AD45" s="42">
        <f t="shared" si="17"/>
        <v>339000</v>
      </c>
    </row>
    <row r="46" spans="1:30" s="43" customFormat="1" ht="31.5" hidden="1" customHeight="1" x14ac:dyDescent="0.25">
      <c r="A46" s="25">
        <v>35</v>
      </c>
      <c r="B46" s="26" t="s">
        <v>138</v>
      </c>
      <c r="C46" s="26" t="s">
        <v>119</v>
      </c>
      <c r="D46" s="27" t="s">
        <v>41</v>
      </c>
      <c r="E46" s="28">
        <f t="shared" si="2"/>
        <v>2570</v>
      </c>
      <c r="F46" s="28">
        <v>1015</v>
      </c>
      <c r="G46" s="28">
        <f t="shared" si="0"/>
        <v>2608550</v>
      </c>
      <c r="H46" s="29">
        <v>1290</v>
      </c>
      <c r="I46" s="29">
        <f t="shared" si="3"/>
        <v>1309350</v>
      </c>
      <c r="J46" s="29">
        <v>940</v>
      </c>
      <c r="K46" s="29">
        <f t="shared" si="4"/>
        <v>954100</v>
      </c>
      <c r="L46" s="29">
        <v>340</v>
      </c>
      <c r="M46" s="30">
        <f t="shared" si="5"/>
        <v>345100</v>
      </c>
      <c r="N46" s="28">
        <f t="shared" si="6"/>
        <v>2570</v>
      </c>
      <c r="O46" s="28">
        <v>1015</v>
      </c>
      <c r="P46" s="28">
        <f t="shared" si="16"/>
        <v>2608550</v>
      </c>
      <c r="Q46" s="29">
        <v>1290</v>
      </c>
      <c r="R46" s="29">
        <f t="shared" si="18"/>
        <v>1309350</v>
      </c>
      <c r="S46" s="29">
        <v>940</v>
      </c>
      <c r="T46" s="29">
        <f t="shared" si="19"/>
        <v>954100</v>
      </c>
      <c r="U46" s="29">
        <v>340</v>
      </c>
      <c r="V46" s="30">
        <f t="shared" si="20"/>
        <v>345100</v>
      </c>
      <c r="W46" s="38">
        <f t="shared" si="10"/>
        <v>0</v>
      </c>
      <c r="X46" s="39">
        <f t="shared" si="11"/>
        <v>0</v>
      </c>
      <c r="Y46" s="39">
        <f t="shared" si="12"/>
        <v>0</v>
      </c>
      <c r="Z46" s="40">
        <f t="shared" si="13"/>
        <v>0</v>
      </c>
      <c r="AA46" s="41">
        <f t="shared" si="14"/>
        <v>0</v>
      </c>
      <c r="AB46" s="41">
        <f t="shared" si="15"/>
        <v>0</v>
      </c>
      <c r="AC46" s="41">
        <f t="shared" si="1"/>
        <v>0</v>
      </c>
      <c r="AD46" s="42">
        <f t="shared" si="17"/>
        <v>0</v>
      </c>
    </row>
    <row r="47" spans="1:30" s="43" customFormat="1" ht="31.5" customHeight="1" x14ac:dyDescent="0.25">
      <c r="A47" s="25">
        <v>36</v>
      </c>
      <c r="B47" s="26" t="s">
        <v>139</v>
      </c>
      <c r="C47" s="26" t="s">
        <v>119</v>
      </c>
      <c r="D47" s="27" t="s">
        <v>41</v>
      </c>
      <c r="E47" s="28">
        <f t="shared" si="2"/>
        <v>1168</v>
      </c>
      <c r="F47" s="28">
        <v>194.99</v>
      </c>
      <c r="G47" s="28">
        <f t="shared" si="0"/>
        <v>227748.32</v>
      </c>
      <c r="H47" s="29">
        <v>608</v>
      </c>
      <c r="I47" s="29">
        <f t="shared" si="3"/>
        <v>118553.92000000001</v>
      </c>
      <c r="J47" s="29">
        <v>280</v>
      </c>
      <c r="K47" s="29">
        <f t="shared" si="4"/>
        <v>54597.200000000004</v>
      </c>
      <c r="L47" s="29">
        <v>280</v>
      </c>
      <c r="M47" s="30">
        <f t="shared" si="5"/>
        <v>54597.200000000004</v>
      </c>
      <c r="N47" s="28">
        <f t="shared" si="6"/>
        <v>868</v>
      </c>
      <c r="O47" s="667">
        <v>194.99</v>
      </c>
      <c r="P47" s="28">
        <f t="shared" si="16"/>
        <v>169251.32</v>
      </c>
      <c r="Q47" s="29">
        <v>458</v>
      </c>
      <c r="R47" s="29">
        <f t="shared" si="18"/>
        <v>89305.42</v>
      </c>
      <c r="S47" s="29">
        <v>180</v>
      </c>
      <c r="T47" s="29">
        <f t="shared" si="19"/>
        <v>35098.200000000004</v>
      </c>
      <c r="U47" s="29">
        <v>230</v>
      </c>
      <c r="V47" s="30">
        <f t="shared" si="20"/>
        <v>44847.700000000004</v>
      </c>
      <c r="W47" s="38">
        <f t="shared" si="10"/>
        <v>150</v>
      </c>
      <c r="X47" s="39">
        <f t="shared" si="11"/>
        <v>100</v>
      </c>
      <c r="Y47" s="39">
        <f t="shared" si="12"/>
        <v>50</v>
      </c>
      <c r="Z47" s="40">
        <f t="shared" si="13"/>
        <v>300</v>
      </c>
      <c r="AA47" s="41">
        <f t="shared" si="14"/>
        <v>29248.500000000015</v>
      </c>
      <c r="AB47" s="41">
        <f t="shared" si="15"/>
        <v>19499</v>
      </c>
      <c r="AC47" s="41">
        <f t="shared" si="1"/>
        <v>9749.5</v>
      </c>
      <c r="AD47" s="42">
        <f t="shared" si="17"/>
        <v>58497.000000000015</v>
      </c>
    </row>
    <row r="48" spans="1:30" s="43" customFormat="1" ht="31.5" customHeight="1" x14ac:dyDescent="0.25">
      <c r="A48" s="25">
        <v>37</v>
      </c>
      <c r="B48" s="26" t="s">
        <v>140</v>
      </c>
      <c r="C48" s="26" t="s">
        <v>119</v>
      </c>
      <c r="D48" s="27" t="s">
        <v>41</v>
      </c>
      <c r="E48" s="28">
        <f t="shared" si="2"/>
        <v>3004</v>
      </c>
      <c r="F48" s="28">
        <v>693.28</v>
      </c>
      <c r="G48" s="28">
        <f t="shared" si="0"/>
        <v>2082613.1199999999</v>
      </c>
      <c r="H48" s="29">
        <v>1604</v>
      </c>
      <c r="I48" s="29">
        <f t="shared" si="3"/>
        <v>1112021.1199999999</v>
      </c>
      <c r="J48" s="29">
        <v>900</v>
      </c>
      <c r="K48" s="29">
        <f t="shared" si="4"/>
        <v>623952</v>
      </c>
      <c r="L48" s="29">
        <v>500</v>
      </c>
      <c r="M48" s="30">
        <f t="shared" si="5"/>
        <v>346640</v>
      </c>
      <c r="N48" s="28">
        <f t="shared" si="6"/>
        <v>2704</v>
      </c>
      <c r="O48" s="667">
        <v>693.28</v>
      </c>
      <c r="P48" s="28">
        <f t="shared" si="16"/>
        <v>1874629.1199999999</v>
      </c>
      <c r="Q48" s="29">
        <v>1404</v>
      </c>
      <c r="R48" s="29">
        <f t="shared" si="18"/>
        <v>973365.12</v>
      </c>
      <c r="S48" s="29">
        <v>800</v>
      </c>
      <c r="T48" s="29">
        <f t="shared" si="19"/>
        <v>554624</v>
      </c>
      <c r="U48" s="29">
        <v>500</v>
      </c>
      <c r="V48" s="30">
        <f t="shared" si="20"/>
        <v>346640</v>
      </c>
      <c r="W48" s="38">
        <f t="shared" si="10"/>
        <v>200</v>
      </c>
      <c r="X48" s="39">
        <f t="shared" si="11"/>
        <v>100</v>
      </c>
      <c r="Y48" s="39">
        <f t="shared" si="12"/>
        <v>0</v>
      </c>
      <c r="Z48" s="40">
        <f t="shared" si="13"/>
        <v>300</v>
      </c>
      <c r="AA48" s="41">
        <f t="shared" si="14"/>
        <v>138655.99999999988</v>
      </c>
      <c r="AB48" s="41">
        <f t="shared" si="15"/>
        <v>69328</v>
      </c>
      <c r="AC48" s="41">
        <f t="shared" si="1"/>
        <v>0</v>
      </c>
      <c r="AD48" s="42">
        <f t="shared" si="17"/>
        <v>207983.99999999988</v>
      </c>
    </row>
    <row r="49" spans="1:31" s="43" customFormat="1" ht="31.5" customHeight="1" x14ac:dyDescent="0.25">
      <c r="A49" s="25">
        <v>38</v>
      </c>
      <c r="B49" s="26" t="s">
        <v>141</v>
      </c>
      <c r="C49" s="26" t="s">
        <v>119</v>
      </c>
      <c r="D49" s="27" t="s">
        <v>41</v>
      </c>
      <c r="E49" s="28">
        <f t="shared" si="2"/>
        <v>3394</v>
      </c>
      <c r="F49" s="28">
        <v>299</v>
      </c>
      <c r="G49" s="28">
        <f t="shared" si="0"/>
        <v>1014806</v>
      </c>
      <c r="H49" s="29">
        <v>1744</v>
      </c>
      <c r="I49" s="29">
        <f t="shared" si="3"/>
        <v>521456</v>
      </c>
      <c r="J49" s="29">
        <v>850</v>
      </c>
      <c r="K49" s="29">
        <f t="shared" si="4"/>
        <v>254150</v>
      </c>
      <c r="L49" s="29">
        <v>800</v>
      </c>
      <c r="M49" s="30">
        <f t="shared" si="5"/>
        <v>239200</v>
      </c>
      <c r="N49" s="28">
        <f t="shared" si="6"/>
        <v>2394</v>
      </c>
      <c r="O49" s="667">
        <v>299</v>
      </c>
      <c r="P49" s="28">
        <f t="shared" si="16"/>
        <v>715806</v>
      </c>
      <c r="Q49" s="29">
        <v>1344</v>
      </c>
      <c r="R49" s="29">
        <f t="shared" si="18"/>
        <v>401856</v>
      </c>
      <c r="S49" s="29">
        <v>450</v>
      </c>
      <c r="T49" s="29">
        <f t="shared" si="19"/>
        <v>134550</v>
      </c>
      <c r="U49" s="29">
        <v>600</v>
      </c>
      <c r="V49" s="30">
        <f t="shared" si="20"/>
        <v>179400</v>
      </c>
      <c r="W49" s="38">
        <f>H49-Q49</f>
        <v>400</v>
      </c>
      <c r="X49" s="39">
        <f t="shared" si="11"/>
        <v>400</v>
      </c>
      <c r="Y49" s="39">
        <f t="shared" si="12"/>
        <v>200</v>
      </c>
      <c r="Z49" s="40">
        <f t="shared" si="13"/>
        <v>1000</v>
      </c>
      <c r="AA49" s="41">
        <f t="shared" si="14"/>
        <v>119600</v>
      </c>
      <c r="AB49" s="41">
        <f t="shared" si="15"/>
        <v>119600</v>
      </c>
      <c r="AC49" s="41">
        <f t="shared" si="1"/>
        <v>59800</v>
      </c>
      <c r="AD49" s="42">
        <f t="shared" si="17"/>
        <v>299000</v>
      </c>
    </row>
    <row r="50" spans="1:31" s="43" customFormat="1" ht="31.5" hidden="1" customHeight="1" x14ac:dyDescent="0.25">
      <c r="A50" s="25">
        <v>39</v>
      </c>
      <c r="B50" s="26" t="s">
        <v>142</v>
      </c>
      <c r="C50" s="26" t="s">
        <v>119</v>
      </c>
      <c r="D50" s="27" t="s">
        <v>41</v>
      </c>
      <c r="E50" s="28">
        <f t="shared" si="2"/>
        <v>1365</v>
      </c>
      <c r="F50" s="28">
        <v>265</v>
      </c>
      <c r="G50" s="28">
        <f t="shared" si="0"/>
        <v>361725</v>
      </c>
      <c r="H50" s="29">
        <v>515</v>
      </c>
      <c r="I50" s="29">
        <f t="shared" si="3"/>
        <v>136475</v>
      </c>
      <c r="J50" s="29">
        <v>480</v>
      </c>
      <c r="K50" s="29">
        <f t="shared" si="4"/>
        <v>127200</v>
      </c>
      <c r="L50" s="29">
        <v>370</v>
      </c>
      <c r="M50" s="30">
        <f t="shared" si="5"/>
        <v>98050</v>
      </c>
      <c r="N50" s="28">
        <f t="shared" si="6"/>
        <v>1365</v>
      </c>
      <c r="O50" s="28">
        <v>265</v>
      </c>
      <c r="P50" s="28">
        <f t="shared" si="16"/>
        <v>361725</v>
      </c>
      <c r="Q50" s="29">
        <v>515</v>
      </c>
      <c r="R50" s="29">
        <f t="shared" si="18"/>
        <v>136475</v>
      </c>
      <c r="S50" s="29">
        <v>480</v>
      </c>
      <c r="T50" s="29">
        <f t="shared" si="19"/>
        <v>127200</v>
      </c>
      <c r="U50" s="29">
        <v>370</v>
      </c>
      <c r="V50" s="30">
        <f t="shared" si="20"/>
        <v>98050</v>
      </c>
      <c r="W50" s="38">
        <f t="shared" si="10"/>
        <v>0</v>
      </c>
      <c r="X50" s="39">
        <f t="shared" si="11"/>
        <v>0</v>
      </c>
      <c r="Y50" s="39">
        <f t="shared" si="12"/>
        <v>0</v>
      </c>
      <c r="Z50" s="40">
        <f>W50+X50+Y50</f>
        <v>0</v>
      </c>
      <c r="AA50" s="41">
        <f t="shared" si="14"/>
        <v>0</v>
      </c>
      <c r="AB50" s="41">
        <f t="shared" si="15"/>
        <v>0</v>
      </c>
      <c r="AC50" s="41">
        <f t="shared" si="1"/>
        <v>0</v>
      </c>
      <c r="AD50" s="42">
        <f t="shared" si="17"/>
        <v>0</v>
      </c>
      <c r="AE50" s="44"/>
    </row>
    <row r="51" spans="1:31" s="43" customFormat="1" ht="31.5" customHeight="1" x14ac:dyDescent="0.25">
      <c r="A51" s="25">
        <v>40</v>
      </c>
      <c r="B51" s="26" t="s">
        <v>143</v>
      </c>
      <c r="C51" s="26" t="s">
        <v>119</v>
      </c>
      <c r="D51" s="27" t="s">
        <v>41</v>
      </c>
      <c r="E51" s="28">
        <f t="shared" si="2"/>
        <v>350</v>
      </c>
      <c r="F51" s="28">
        <v>390</v>
      </c>
      <c r="G51" s="28">
        <f t="shared" si="0"/>
        <v>136500</v>
      </c>
      <c r="H51" s="29">
        <v>120</v>
      </c>
      <c r="I51" s="29">
        <f t="shared" si="3"/>
        <v>46800</v>
      </c>
      <c r="J51" s="29">
        <v>130</v>
      </c>
      <c r="K51" s="29">
        <f t="shared" si="4"/>
        <v>50700</v>
      </c>
      <c r="L51" s="29">
        <v>100</v>
      </c>
      <c r="M51" s="30">
        <f t="shared" si="5"/>
        <v>39000</v>
      </c>
      <c r="N51" s="28">
        <f t="shared" si="6"/>
        <v>140</v>
      </c>
      <c r="O51" s="28">
        <v>390</v>
      </c>
      <c r="P51" s="28">
        <f t="shared" si="16"/>
        <v>54600</v>
      </c>
      <c r="Q51" s="29">
        <v>20</v>
      </c>
      <c r="R51" s="29">
        <f t="shared" si="18"/>
        <v>7800</v>
      </c>
      <c r="S51" s="29">
        <v>30</v>
      </c>
      <c r="T51" s="29">
        <f t="shared" si="19"/>
        <v>11700</v>
      </c>
      <c r="U51" s="29">
        <v>90</v>
      </c>
      <c r="V51" s="30">
        <f t="shared" si="20"/>
        <v>35100</v>
      </c>
      <c r="W51" s="38">
        <f t="shared" si="10"/>
        <v>100</v>
      </c>
      <c r="X51" s="39">
        <f t="shared" si="11"/>
        <v>100</v>
      </c>
      <c r="Y51" s="39">
        <f t="shared" si="12"/>
        <v>10</v>
      </c>
      <c r="Z51" s="40">
        <f t="shared" si="13"/>
        <v>210</v>
      </c>
      <c r="AA51" s="41">
        <f t="shared" si="14"/>
        <v>39000</v>
      </c>
      <c r="AB51" s="41">
        <f t="shared" si="15"/>
        <v>39000</v>
      </c>
      <c r="AC51" s="41">
        <f t="shared" si="1"/>
        <v>3900</v>
      </c>
      <c r="AD51" s="42">
        <f t="shared" si="17"/>
        <v>81900</v>
      </c>
    </row>
    <row r="52" spans="1:31" s="43" customFormat="1" ht="31.5" hidden="1" customHeight="1" x14ac:dyDescent="0.25">
      <c r="A52" s="25">
        <v>41</v>
      </c>
      <c r="B52" s="26" t="s">
        <v>144</v>
      </c>
      <c r="C52" s="26" t="s">
        <v>119</v>
      </c>
      <c r="D52" s="27" t="s">
        <v>41</v>
      </c>
      <c r="E52" s="28">
        <f t="shared" si="2"/>
        <v>263</v>
      </c>
      <c r="F52" s="28">
        <v>1185</v>
      </c>
      <c r="G52" s="28">
        <f t="shared" si="0"/>
        <v>311655</v>
      </c>
      <c r="H52" s="29">
        <v>94</v>
      </c>
      <c r="I52" s="29">
        <f t="shared" si="3"/>
        <v>111390</v>
      </c>
      <c r="J52" s="29">
        <v>99</v>
      </c>
      <c r="K52" s="29">
        <f t="shared" si="4"/>
        <v>117315</v>
      </c>
      <c r="L52" s="29">
        <v>70</v>
      </c>
      <c r="M52" s="30">
        <f t="shared" si="5"/>
        <v>82950</v>
      </c>
      <c r="N52" s="28">
        <f t="shared" si="6"/>
        <v>263</v>
      </c>
      <c r="O52" s="28">
        <v>1185</v>
      </c>
      <c r="P52" s="28">
        <f t="shared" si="16"/>
        <v>311655</v>
      </c>
      <c r="Q52" s="29">
        <v>94</v>
      </c>
      <c r="R52" s="29">
        <f t="shared" si="18"/>
        <v>111390</v>
      </c>
      <c r="S52" s="29">
        <v>99</v>
      </c>
      <c r="T52" s="29">
        <f t="shared" si="19"/>
        <v>117315</v>
      </c>
      <c r="U52" s="29">
        <v>70</v>
      </c>
      <c r="V52" s="30">
        <f t="shared" si="20"/>
        <v>82950</v>
      </c>
      <c r="W52" s="38">
        <f t="shared" si="10"/>
        <v>0</v>
      </c>
      <c r="X52" s="39">
        <f t="shared" si="11"/>
        <v>0</v>
      </c>
      <c r="Y52" s="39">
        <f t="shared" si="12"/>
        <v>0</v>
      </c>
      <c r="Z52" s="40">
        <f t="shared" si="13"/>
        <v>0</v>
      </c>
      <c r="AA52" s="41">
        <f t="shared" si="14"/>
        <v>0</v>
      </c>
      <c r="AB52" s="41">
        <f t="shared" si="15"/>
        <v>0</v>
      </c>
      <c r="AC52" s="41">
        <f t="shared" si="1"/>
        <v>0</v>
      </c>
      <c r="AD52" s="42">
        <f t="shared" si="17"/>
        <v>0</v>
      </c>
    </row>
    <row r="53" spans="1:31" s="43" customFormat="1" ht="31.5" customHeight="1" x14ac:dyDescent="0.25">
      <c r="A53" s="25">
        <v>42</v>
      </c>
      <c r="B53" s="26" t="s">
        <v>145</v>
      </c>
      <c r="C53" s="26" t="s">
        <v>119</v>
      </c>
      <c r="D53" s="27" t="s">
        <v>41</v>
      </c>
      <c r="E53" s="28">
        <f t="shared" si="2"/>
        <v>60</v>
      </c>
      <c r="F53" s="28">
        <v>925</v>
      </c>
      <c r="G53" s="28">
        <f t="shared" si="0"/>
        <v>55500</v>
      </c>
      <c r="H53" s="29">
        <v>28</v>
      </c>
      <c r="I53" s="29">
        <f t="shared" si="3"/>
        <v>25900</v>
      </c>
      <c r="J53" s="29">
        <v>22</v>
      </c>
      <c r="K53" s="29">
        <f t="shared" si="4"/>
        <v>20350</v>
      </c>
      <c r="L53" s="29">
        <v>10</v>
      </c>
      <c r="M53" s="30">
        <f t="shared" si="5"/>
        <v>9250</v>
      </c>
      <c r="N53" s="28">
        <f t="shared" si="6"/>
        <v>20</v>
      </c>
      <c r="O53" s="28">
        <v>925</v>
      </c>
      <c r="P53" s="28">
        <f t="shared" si="16"/>
        <v>18500</v>
      </c>
      <c r="Q53" s="29">
        <v>18</v>
      </c>
      <c r="R53" s="29">
        <f t="shared" si="18"/>
        <v>16650</v>
      </c>
      <c r="S53" s="29">
        <v>2</v>
      </c>
      <c r="T53" s="29">
        <f t="shared" si="19"/>
        <v>1850</v>
      </c>
      <c r="U53" s="29">
        <v>0</v>
      </c>
      <c r="V53" s="30">
        <f t="shared" si="20"/>
        <v>0</v>
      </c>
      <c r="W53" s="38">
        <f t="shared" si="10"/>
        <v>10</v>
      </c>
      <c r="X53" s="39">
        <f t="shared" si="11"/>
        <v>20</v>
      </c>
      <c r="Y53" s="39">
        <f t="shared" si="12"/>
        <v>10</v>
      </c>
      <c r="Z53" s="40">
        <f t="shared" si="13"/>
        <v>40</v>
      </c>
      <c r="AA53" s="41">
        <f t="shared" si="14"/>
        <v>9250</v>
      </c>
      <c r="AB53" s="41">
        <f t="shared" si="15"/>
        <v>18500</v>
      </c>
      <c r="AC53" s="41">
        <f t="shared" si="1"/>
        <v>9250</v>
      </c>
      <c r="AD53" s="42">
        <f t="shared" si="17"/>
        <v>37000</v>
      </c>
    </row>
    <row r="54" spans="1:31" s="43" customFormat="1" ht="47.25" customHeight="1" x14ac:dyDescent="0.25">
      <c r="A54" s="25">
        <v>43</v>
      </c>
      <c r="B54" s="26" t="s">
        <v>146</v>
      </c>
      <c r="C54" s="26" t="s">
        <v>119</v>
      </c>
      <c r="D54" s="27" t="s">
        <v>41</v>
      </c>
      <c r="E54" s="28">
        <f t="shared" si="2"/>
        <v>2200</v>
      </c>
      <c r="F54" s="28">
        <v>1118.99</v>
      </c>
      <c r="G54" s="28">
        <f t="shared" si="0"/>
        <v>2461778</v>
      </c>
      <c r="H54" s="29">
        <v>902</v>
      </c>
      <c r="I54" s="29">
        <f t="shared" si="3"/>
        <v>1009328.98</v>
      </c>
      <c r="J54" s="29">
        <v>1048</v>
      </c>
      <c r="K54" s="29">
        <f t="shared" si="4"/>
        <v>1172701.52</v>
      </c>
      <c r="L54" s="29">
        <v>250</v>
      </c>
      <c r="M54" s="30">
        <f t="shared" si="5"/>
        <v>279747.5</v>
      </c>
      <c r="N54" s="28">
        <f t="shared" si="6"/>
        <v>1400</v>
      </c>
      <c r="O54" s="667">
        <v>1118.99</v>
      </c>
      <c r="P54" s="28">
        <f t="shared" si="16"/>
        <v>1566586</v>
      </c>
      <c r="Q54" s="29">
        <v>702</v>
      </c>
      <c r="R54" s="29">
        <f t="shared" si="18"/>
        <v>785530.98</v>
      </c>
      <c r="S54" s="29">
        <v>448</v>
      </c>
      <c r="T54" s="29">
        <f t="shared" si="19"/>
        <v>501307.52</v>
      </c>
      <c r="U54" s="29">
        <v>250</v>
      </c>
      <c r="V54" s="30">
        <f t="shared" si="20"/>
        <v>279747.5</v>
      </c>
      <c r="W54" s="38">
        <f t="shared" si="10"/>
        <v>200</v>
      </c>
      <c r="X54" s="39">
        <f t="shared" si="11"/>
        <v>600</v>
      </c>
      <c r="Y54" s="39">
        <f t="shared" si="12"/>
        <v>0</v>
      </c>
      <c r="Z54" s="40">
        <f t="shared" si="13"/>
        <v>800</v>
      </c>
      <c r="AA54" s="41">
        <f t="shared" si="14"/>
        <v>223798</v>
      </c>
      <c r="AB54" s="41">
        <f t="shared" si="15"/>
        <v>671394</v>
      </c>
      <c r="AC54" s="41">
        <f t="shared" si="1"/>
        <v>0</v>
      </c>
      <c r="AD54" s="42">
        <f t="shared" si="17"/>
        <v>895192</v>
      </c>
    </row>
    <row r="55" spans="1:31" s="43" customFormat="1" ht="31.5" hidden="1" customHeight="1" x14ac:dyDescent="0.25">
      <c r="A55" s="25">
        <v>44</v>
      </c>
      <c r="B55" s="26" t="s">
        <v>147</v>
      </c>
      <c r="C55" s="26" t="s">
        <v>119</v>
      </c>
      <c r="D55" s="27" t="s">
        <v>41</v>
      </c>
      <c r="E55" s="28">
        <f t="shared" si="2"/>
        <v>300</v>
      </c>
      <c r="F55" s="28">
        <v>1155</v>
      </c>
      <c r="G55" s="28">
        <f t="shared" si="0"/>
        <v>346500</v>
      </c>
      <c r="H55" s="29">
        <v>140</v>
      </c>
      <c r="I55" s="29">
        <f t="shared" si="3"/>
        <v>161700</v>
      </c>
      <c r="J55" s="29">
        <v>110</v>
      </c>
      <c r="K55" s="29">
        <f t="shared" si="4"/>
        <v>127050</v>
      </c>
      <c r="L55" s="29">
        <v>50</v>
      </c>
      <c r="M55" s="30">
        <f t="shared" si="5"/>
        <v>57750</v>
      </c>
      <c r="N55" s="28">
        <f t="shared" si="6"/>
        <v>300</v>
      </c>
      <c r="O55" s="28">
        <v>1155</v>
      </c>
      <c r="P55" s="28">
        <f t="shared" si="16"/>
        <v>346500</v>
      </c>
      <c r="Q55" s="29">
        <v>140</v>
      </c>
      <c r="R55" s="29">
        <f t="shared" si="18"/>
        <v>161700</v>
      </c>
      <c r="S55" s="29">
        <v>110</v>
      </c>
      <c r="T55" s="29">
        <f t="shared" si="19"/>
        <v>127050</v>
      </c>
      <c r="U55" s="29">
        <v>50</v>
      </c>
      <c r="V55" s="30">
        <f t="shared" si="20"/>
        <v>57750</v>
      </c>
      <c r="W55" s="38">
        <f t="shared" si="10"/>
        <v>0</v>
      </c>
      <c r="X55" s="39">
        <f t="shared" si="11"/>
        <v>0</v>
      </c>
      <c r="Y55" s="39">
        <f t="shared" si="12"/>
        <v>0</v>
      </c>
      <c r="Z55" s="40">
        <f t="shared" si="13"/>
        <v>0</v>
      </c>
      <c r="AA55" s="41">
        <f t="shared" si="14"/>
        <v>0</v>
      </c>
      <c r="AB55" s="41">
        <f t="shared" si="15"/>
        <v>0</v>
      </c>
      <c r="AC55" s="41">
        <f t="shared" si="1"/>
        <v>0</v>
      </c>
      <c r="AD55" s="42">
        <f t="shared" si="17"/>
        <v>0</v>
      </c>
    </row>
    <row r="56" spans="1:31" s="43" customFormat="1" ht="31.5" hidden="1" customHeight="1" x14ac:dyDescent="0.25">
      <c r="A56" s="25">
        <v>45</v>
      </c>
      <c r="B56" s="26" t="s">
        <v>148</v>
      </c>
      <c r="C56" s="26" t="s">
        <v>119</v>
      </c>
      <c r="D56" s="27" t="s">
        <v>41</v>
      </c>
      <c r="E56" s="28">
        <f t="shared" si="2"/>
        <v>3200</v>
      </c>
      <c r="F56" s="28">
        <v>359</v>
      </c>
      <c r="G56" s="28">
        <f t="shared" si="0"/>
        <v>1148800</v>
      </c>
      <c r="H56" s="29">
        <v>1320</v>
      </c>
      <c r="I56" s="29">
        <f t="shared" si="3"/>
        <v>473880</v>
      </c>
      <c r="J56" s="29">
        <v>1255</v>
      </c>
      <c r="K56" s="29">
        <f t="shared" si="4"/>
        <v>450545</v>
      </c>
      <c r="L56" s="29">
        <v>625</v>
      </c>
      <c r="M56" s="30">
        <f t="shared" si="5"/>
        <v>224375</v>
      </c>
      <c r="N56" s="28">
        <f t="shared" si="6"/>
        <v>3200</v>
      </c>
      <c r="O56" s="28">
        <v>359</v>
      </c>
      <c r="P56" s="28">
        <f t="shared" si="16"/>
        <v>1148800</v>
      </c>
      <c r="Q56" s="29">
        <v>1320</v>
      </c>
      <c r="R56" s="29">
        <f t="shared" si="18"/>
        <v>473880</v>
      </c>
      <c r="S56" s="29">
        <v>1255</v>
      </c>
      <c r="T56" s="29">
        <f t="shared" si="19"/>
        <v>450545</v>
      </c>
      <c r="U56" s="29">
        <v>625</v>
      </c>
      <c r="V56" s="30">
        <f t="shared" si="20"/>
        <v>224375</v>
      </c>
      <c r="W56" s="38">
        <f t="shared" si="10"/>
        <v>0</v>
      </c>
      <c r="X56" s="39">
        <f t="shared" si="11"/>
        <v>0</v>
      </c>
      <c r="Y56" s="39">
        <f t="shared" si="12"/>
        <v>0</v>
      </c>
      <c r="Z56" s="40">
        <f t="shared" si="13"/>
        <v>0</v>
      </c>
      <c r="AA56" s="41">
        <f t="shared" si="14"/>
        <v>0</v>
      </c>
      <c r="AB56" s="41">
        <f t="shared" si="15"/>
        <v>0</v>
      </c>
      <c r="AC56" s="41">
        <f t="shared" si="1"/>
        <v>0</v>
      </c>
      <c r="AD56" s="42">
        <f t="shared" si="17"/>
        <v>0</v>
      </c>
    </row>
    <row r="57" spans="1:31" s="43" customFormat="1" ht="31.5" hidden="1" customHeight="1" x14ac:dyDescent="0.25">
      <c r="A57" s="25">
        <v>46</v>
      </c>
      <c r="B57" s="26" t="s">
        <v>149</v>
      </c>
      <c r="C57" s="26" t="s">
        <v>119</v>
      </c>
      <c r="D57" s="27" t="s">
        <v>41</v>
      </c>
      <c r="E57" s="28">
        <f t="shared" si="2"/>
        <v>1161</v>
      </c>
      <c r="F57" s="28">
        <v>594</v>
      </c>
      <c r="G57" s="28">
        <f t="shared" si="0"/>
        <v>689634</v>
      </c>
      <c r="H57" s="29">
        <v>561</v>
      </c>
      <c r="I57" s="29">
        <f t="shared" si="3"/>
        <v>333234</v>
      </c>
      <c r="J57" s="29">
        <v>350</v>
      </c>
      <c r="K57" s="29">
        <f t="shared" si="4"/>
        <v>207900</v>
      </c>
      <c r="L57" s="29">
        <v>250</v>
      </c>
      <c r="M57" s="30">
        <f t="shared" si="5"/>
        <v>148500</v>
      </c>
      <c r="N57" s="28">
        <f t="shared" si="6"/>
        <v>1161</v>
      </c>
      <c r="O57" s="28">
        <v>594</v>
      </c>
      <c r="P57" s="28">
        <f t="shared" si="16"/>
        <v>689634</v>
      </c>
      <c r="Q57" s="29">
        <v>561</v>
      </c>
      <c r="R57" s="29">
        <f t="shared" si="18"/>
        <v>333234</v>
      </c>
      <c r="S57" s="29">
        <v>350</v>
      </c>
      <c r="T57" s="29">
        <f t="shared" si="19"/>
        <v>207900</v>
      </c>
      <c r="U57" s="29">
        <v>250</v>
      </c>
      <c r="V57" s="30">
        <f t="shared" si="20"/>
        <v>148500</v>
      </c>
      <c r="W57" s="38">
        <f t="shared" si="10"/>
        <v>0</v>
      </c>
      <c r="X57" s="39">
        <f t="shared" si="11"/>
        <v>0</v>
      </c>
      <c r="Y57" s="39">
        <f t="shared" si="12"/>
        <v>0</v>
      </c>
      <c r="Z57" s="40">
        <f t="shared" si="13"/>
        <v>0</v>
      </c>
      <c r="AA57" s="41">
        <f t="shared" si="14"/>
        <v>0</v>
      </c>
      <c r="AB57" s="41">
        <f t="shared" si="15"/>
        <v>0</v>
      </c>
      <c r="AC57" s="41">
        <f t="shared" si="1"/>
        <v>0</v>
      </c>
      <c r="AD57" s="42">
        <f t="shared" si="17"/>
        <v>0</v>
      </c>
    </row>
    <row r="58" spans="1:31" s="43" customFormat="1" ht="31.5" hidden="1" customHeight="1" x14ac:dyDescent="0.25">
      <c r="A58" s="25">
        <v>47</v>
      </c>
      <c r="B58" s="26" t="s">
        <v>150</v>
      </c>
      <c r="C58" s="26" t="s">
        <v>119</v>
      </c>
      <c r="D58" s="27" t="s">
        <v>41</v>
      </c>
      <c r="E58" s="28">
        <f t="shared" si="2"/>
        <v>457</v>
      </c>
      <c r="F58" s="28">
        <v>356</v>
      </c>
      <c r="G58" s="28">
        <f t="shared" si="0"/>
        <v>162692</v>
      </c>
      <c r="H58" s="29">
        <v>187</v>
      </c>
      <c r="I58" s="29">
        <f t="shared" si="3"/>
        <v>66572</v>
      </c>
      <c r="J58" s="29">
        <v>165</v>
      </c>
      <c r="K58" s="29">
        <f t="shared" si="4"/>
        <v>58740</v>
      </c>
      <c r="L58" s="29">
        <v>105</v>
      </c>
      <c r="M58" s="30">
        <f t="shared" si="5"/>
        <v>37380</v>
      </c>
      <c r="N58" s="28">
        <f t="shared" si="6"/>
        <v>457</v>
      </c>
      <c r="O58" s="28">
        <v>356</v>
      </c>
      <c r="P58" s="28">
        <f t="shared" si="16"/>
        <v>162692</v>
      </c>
      <c r="Q58" s="29">
        <v>187</v>
      </c>
      <c r="R58" s="29">
        <f t="shared" si="18"/>
        <v>66572</v>
      </c>
      <c r="S58" s="29">
        <v>165</v>
      </c>
      <c r="T58" s="29">
        <f t="shared" si="19"/>
        <v>58740</v>
      </c>
      <c r="U58" s="29">
        <v>105</v>
      </c>
      <c r="V58" s="30">
        <f t="shared" si="20"/>
        <v>37380</v>
      </c>
      <c r="W58" s="38">
        <f t="shared" si="10"/>
        <v>0</v>
      </c>
      <c r="X58" s="39">
        <f t="shared" si="11"/>
        <v>0</v>
      </c>
      <c r="Y58" s="39">
        <f t="shared" si="12"/>
        <v>0</v>
      </c>
      <c r="Z58" s="40">
        <f t="shared" si="13"/>
        <v>0</v>
      </c>
      <c r="AA58" s="41">
        <f t="shared" si="14"/>
        <v>0</v>
      </c>
      <c r="AB58" s="41">
        <f t="shared" si="15"/>
        <v>0</v>
      </c>
      <c r="AC58" s="41">
        <f t="shared" si="1"/>
        <v>0</v>
      </c>
      <c r="AD58" s="42">
        <f t="shared" si="17"/>
        <v>0</v>
      </c>
    </row>
    <row r="59" spans="1:31" s="43" customFormat="1" ht="31.5" hidden="1" customHeight="1" x14ac:dyDescent="0.25">
      <c r="A59" s="25">
        <v>48</v>
      </c>
      <c r="B59" s="26" t="s">
        <v>151</v>
      </c>
      <c r="C59" s="26" t="s">
        <v>119</v>
      </c>
      <c r="D59" s="27" t="s">
        <v>41</v>
      </c>
      <c r="E59" s="28">
        <f t="shared" si="2"/>
        <v>500</v>
      </c>
      <c r="F59" s="28">
        <v>308</v>
      </c>
      <c r="G59" s="28">
        <f t="shared" si="0"/>
        <v>154000</v>
      </c>
      <c r="H59" s="29">
        <v>187</v>
      </c>
      <c r="I59" s="29">
        <f t="shared" si="3"/>
        <v>57596</v>
      </c>
      <c r="J59" s="29">
        <v>213</v>
      </c>
      <c r="K59" s="29">
        <f t="shared" si="4"/>
        <v>65604</v>
      </c>
      <c r="L59" s="29">
        <v>100</v>
      </c>
      <c r="M59" s="30">
        <f t="shared" si="5"/>
        <v>30800</v>
      </c>
      <c r="N59" s="28">
        <f t="shared" si="6"/>
        <v>500</v>
      </c>
      <c r="O59" s="28">
        <v>308</v>
      </c>
      <c r="P59" s="28">
        <f t="shared" si="16"/>
        <v>154000</v>
      </c>
      <c r="Q59" s="29">
        <v>187</v>
      </c>
      <c r="R59" s="29">
        <f t="shared" si="18"/>
        <v>57596</v>
      </c>
      <c r="S59" s="29">
        <v>213</v>
      </c>
      <c r="T59" s="29">
        <f t="shared" si="19"/>
        <v>65604</v>
      </c>
      <c r="U59" s="29">
        <v>100</v>
      </c>
      <c r="V59" s="30">
        <f t="shared" si="20"/>
        <v>30800</v>
      </c>
      <c r="W59" s="38">
        <f t="shared" si="10"/>
        <v>0</v>
      </c>
      <c r="X59" s="39">
        <f t="shared" si="11"/>
        <v>0</v>
      </c>
      <c r="Y59" s="39">
        <f t="shared" si="12"/>
        <v>0</v>
      </c>
      <c r="Z59" s="40">
        <f t="shared" si="13"/>
        <v>0</v>
      </c>
      <c r="AA59" s="41">
        <f t="shared" si="14"/>
        <v>0</v>
      </c>
      <c r="AB59" s="41">
        <f t="shared" si="15"/>
        <v>0</v>
      </c>
      <c r="AC59" s="41">
        <f t="shared" si="1"/>
        <v>0</v>
      </c>
      <c r="AD59" s="42">
        <f t="shared" si="17"/>
        <v>0</v>
      </c>
    </row>
    <row r="60" spans="1:31" s="43" customFormat="1" ht="31.5" hidden="1" customHeight="1" x14ac:dyDescent="0.25">
      <c r="A60" s="25">
        <v>49</v>
      </c>
      <c r="B60" s="26" t="s">
        <v>152</v>
      </c>
      <c r="C60" s="26" t="s">
        <v>119</v>
      </c>
      <c r="D60" s="27" t="s">
        <v>41</v>
      </c>
      <c r="E60" s="28">
        <f t="shared" si="2"/>
        <v>500</v>
      </c>
      <c r="F60" s="28">
        <v>431</v>
      </c>
      <c r="G60" s="28">
        <f t="shared" si="0"/>
        <v>215500</v>
      </c>
      <c r="H60" s="29">
        <v>234</v>
      </c>
      <c r="I60" s="29">
        <f t="shared" si="3"/>
        <v>100854</v>
      </c>
      <c r="J60" s="29">
        <v>186</v>
      </c>
      <c r="K60" s="29">
        <f t="shared" si="4"/>
        <v>80166</v>
      </c>
      <c r="L60" s="29">
        <v>80</v>
      </c>
      <c r="M60" s="30">
        <f t="shared" si="5"/>
        <v>34480</v>
      </c>
      <c r="N60" s="28">
        <f t="shared" si="6"/>
        <v>500</v>
      </c>
      <c r="O60" s="28">
        <v>431</v>
      </c>
      <c r="P60" s="28">
        <f t="shared" si="16"/>
        <v>215500</v>
      </c>
      <c r="Q60" s="29">
        <v>234</v>
      </c>
      <c r="R60" s="29">
        <f t="shared" si="18"/>
        <v>100854</v>
      </c>
      <c r="S60" s="29">
        <v>186</v>
      </c>
      <c r="T60" s="29">
        <f t="shared" si="19"/>
        <v>80166</v>
      </c>
      <c r="U60" s="29">
        <v>80</v>
      </c>
      <c r="V60" s="30">
        <f t="shared" si="20"/>
        <v>34480</v>
      </c>
      <c r="W60" s="38">
        <f t="shared" si="10"/>
        <v>0</v>
      </c>
      <c r="X60" s="39">
        <f t="shared" si="11"/>
        <v>0</v>
      </c>
      <c r="Y60" s="39">
        <f t="shared" si="12"/>
        <v>0</v>
      </c>
      <c r="Z60" s="40">
        <f t="shared" si="13"/>
        <v>0</v>
      </c>
      <c r="AA60" s="41">
        <f t="shared" si="14"/>
        <v>0</v>
      </c>
      <c r="AB60" s="41">
        <f t="shared" si="15"/>
        <v>0</v>
      </c>
      <c r="AC60" s="41">
        <f t="shared" si="1"/>
        <v>0</v>
      </c>
      <c r="AD60" s="42">
        <f t="shared" si="17"/>
        <v>0</v>
      </c>
    </row>
    <row r="61" spans="1:31" s="43" customFormat="1" ht="31.5" hidden="1" customHeight="1" x14ac:dyDescent="0.25">
      <c r="A61" s="25">
        <v>50</v>
      </c>
      <c r="B61" s="26" t="s">
        <v>153</v>
      </c>
      <c r="C61" s="26" t="s">
        <v>119</v>
      </c>
      <c r="D61" s="27" t="s">
        <v>41</v>
      </c>
      <c r="E61" s="28">
        <f t="shared" si="2"/>
        <v>850</v>
      </c>
      <c r="F61" s="28">
        <v>438</v>
      </c>
      <c r="G61" s="28">
        <f t="shared" si="0"/>
        <v>372300</v>
      </c>
      <c r="H61" s="29">
        <v>304</v>
      </c>
      <c r="I61" s="29">
        <f t="shared" si="3"/>
        <v>133152</v>
      </c>
      <c r="J61" s="29">
        <v>366</v>
      </c>
      <c r="K61" s="29">
        <f t="shared" si="4"/>
        <v>160308</v>
      </c>
      <c r="L61" s="29">
        <v>180</v>
      </c>
      <c r="M61" s="30">
        <f t="shared" si="5"/>
        <v>78840</v>
      </c>
      <c r="N61" s="28">
        <f t="shared" si="6"/>
        <v>850</v>
      </c>
      <c r="O61" s="28">
        <v>438</v>
      </c>
      <c r="P61" s="28">
        <f t="shared" si="16"/>
        <v>372300</v>
      </c>
      <c r="Q61" s="29">
        <v>304</v>
      </c>
      <c r="R61" s="29">
        <f t="shared" si="18"/>
        <v>133152</v>
      </c>
      <c r="S61" s="29">
        <v>366</v>
      </c>
      <c r="T61" s="29">
        <f t="shared" si="19"/>
        <v>160308</v>
      </c>
      <c r="U61" s="29">
        <v>180</v>
      </c>
      <c r="V61" s="30">
        <f t="shared" si="20"/>
        <v>78840</v>
      </c>
      <c r="W61" s="38">
        <f t="shared" si="10"/>
        <v>0</v>
      </c>
      <c r="X61" s="39">
        <f t="shared" si="11"/>
        <v>0</v>
      </c>
      <c r="Y61" s="39">
        <f t="shared" si="12"/>
        <v>0</v>
      </c>
      <c r="Z61" s="40">
        <f t="shared" si="13"/>
        <v>0</v>
      </c>
      <c r="AA61" s="41">
        <f t="shared" si="14"/>
        <v>0</v>
      </c>
      <c r="AB61" s="41">
        <f t="shared" si="15"/>
        <v>0</v>
      </c>
      <c r="AC61" s="41">
        <f t="shared" si="1"/>
        <v>0</v>
      </c>
      <c r="AD61" s="42">
        <f t="shared" si="17"/>
        <v>0</v>
      </c>
    </row>
    <row r="62" spans="1:31" s="43" customFormat="1" ht="31.5" hidden="1" customHeight="1" x14ac:dyDescent="0.25">
      <c r="A62" s="25">
        <v>51</v>
      </c>
      <c r="B62" s="26" t="s">
        <v>154</v>
      </c>
      <c r="C62" s="26" t="s">
        <v>119</v>
      </c>
      <c r="D62" s="27" t="s">
        <v>41</v>
      </c>
      <c r="E62" s="28">
        <f t="shared" si="2"/>
        <v>611</v>
      </c>
      <c r="F62" s="28">
        <v>521</v>
      </c>
      <c r="G62" s="28">
        <f t="shared" si="0"/>
        <v>318331</v>
      </c>
      <c r="H62" s="29">
        <v>281</v>
      </c>
      <c r="I62" s="29">
        <f t="shared" si="3"/>
        <v>146401</v>
      </c>
      <c r="J62" s="29">
        <v>200</v>
      </c>
      <c r="K62" s="29">
        <f t="shared" si="4"/>
        <v>104200</v>
      </c>
      <c r="L62" s="29">
        <v>130</v>
      </c>
      <c r="M62" s="30">
        <f t="shared" si="5"/>
        <v>67730</v>
      </c>
      <c r="N62" s="28">
        <f t="shared" si="6"/>
        <v>611</v>
      </c>
      <c r="O62" s="28">
        <v>521</v>
      </c>
      <c r="P62" s="28">
        <f t="shared" si="16"/>
        <v>318331</v>
      </c>
      <c r="Q62" s="29">
        <v>281</v>
      </c>
      <c r="R62" s="29">
        <f t="shared" si="18"/>
        <v>146401</v>
      </c>
      <c r="S62" s="29">
        <v>200</v>
      </c>
      <c r="T62" s="29">
        <f t="shared" si="19"/>
        <v>104200</v>
      </c>
      <c r="U62" s="29">
        <v>130</v>
      </c>
      <c r="V62" s="30">
        <f t="shared" si="20"/>
        <v>67730</v>
      </c>
      <c r="W62" s="38">
        <f t="shared" si="10"/>
        <v>0</v>
      </c>
      <c r="X62" s="39">
        <f t="shared" si="11"/>
        <v>0</v>
      </c>
      <c r="Y62" s="39">
        <f t="shared" si="12"/>
        <v>0</v>
      </c>
      <c r="Z62" s="40">
        <f t="shared" si="13"/>
        <v>0</v>
      </c>
      <c r="AA62" s="41">
        <f t="shared" si="14"/>
        <v>0</v>
      </c>
      <c r="AB62" s="41">
        <f t="shared" si="15"/>
        <v>0</v>
      </c>
      <c r="AC62" s="41">
        <f t="shared" si="1"/>
        <v>0</v>
      </c>
      <c r="AD62" s="42">
        <f t="shared" si="17"/>
        <v>0</v>
      </c>
    </row>
    <row r="63" spans="1:31" s="43" customFormat="1" ht="31.5" hidden="1" customHeight="1" x14ac:dyDescent="0.25">
      <c r="A63" s="25">
        <v>52</v>
      </c>
      <c r="B63" s="26" t="s">
        <v>155</v>
      </c>
      <c r="C63" s="26" t="s">
        <v>119</v>
      </c>
      <c r="D63" s="27" t="s">
        <v>41</v>
      </c>
      <c r="E63" s="28">
        <f t="shared" si="2"/>
        <v>600</v>
      </c>
      <c r="F63" s="28">
        <v>331</v>
      </c>
      <c r="G63" s="28">
        <f t="shared" si="0"/>
        <v>198600</v>
      </c>
      <c r="H63" s="29">
        <v>221</v>
      </c>
      <c r="I63" s="29">
        <f t="shared" si="3"/>
        <v>73151</v>
      </c>
      <c r="J63" s="29">
        <v>279</v>
      </c>
      <c r="K63" s="29">
        <f t="shared" si="4"/>
        <v>92349</v>
      </c>
      <c r="L63" s="29">
        <v>100</v>
      </c>
      <c r="M63" s="30">
        <f t="shared" si="5"/>
        <v>33100</v>
      </c>
      <c r="N63" s="28">
        <f t="shared" si="6"/>
        <v>600</v>
      </c>
      <c r="O63" s="28">
        <v>331</v>
      </c>
      <c r="P63" s="28">
        <f t="shared" si="16"/>
        <v>198600</v>
      </c>
      <c r="Q63" s="29">
        <v>221</v>
      </c>
      <c r="R63" s="29">
        <f t="shared" si="18"/>
        <v>73151</v>
      </c>
      <c r="S63" s="29">
        <v>279</v>
      </c>
      <c r="T63" s="29">
        <f t="shared" si="19"/>
        <v>92349</v>
      </c>
      <c r="U63" s="29">
        <v>100</v>
      </c>
      <c r="V63" s="30">
        <f t="shared" si="20"/>
        <v>33100</v>
      </c>
      <c r="W63" s="38">
        <f t="shared" si="10"/>
        <v>0</v>
      </c>
      <c r="X63" s="39">
        <f t="shared" si="11"/>
        <v>0</v>
      </c>
      <c r="Y63" s="39">
        <f t="shared" si="12"/>
        <v>0</v>
      </c>
      <c r="Z63" s="40">
        <f t="shared" si="13"/>
        <v>0</v>
      </c>
      <c r="AA63" s="41">
        <f t="shared" si="14"/>
        <v>0</v>
      </c>
      <c r="AB63" s="41">
        <f t="shared" si="15"/>
        <v>0</v>
      </c>
      <c r="AC63" s="41">
        <f t="shared" si="1"/>
        <v>0</v>
      </c>
      <c r="AD63" s="42">
        <f t="shared" si="17"/>
        <v>0</v>
      </c>
    </row>
    <row r="64" spans="1:31" s="43" customFormat="1" ht="31.5" hidden="1" customHeight="1" x14ac:dyDescent="0.25">
      <c r="A64" s="25">
        <v>53</v>
      </c>
      <c r="B64" s="26" t="s">
        <v>156</v>
      </c>
      <c r="C64" s="26" t="s">
        <v>119</v>
      </c>
      <c r="D64" s="27" t="s">
        <v>41</v>
      </c>
      <c r="E64" s="28">
        <f t="shared" si="2"/>
        <v>600</v>
      </c>
      <c r="F64" s="28">
        <v>611</v>
      </c>
      <c r="G64" s="28">
        <f t="shared" si="0"/>
        <v>366600</v>
      </c>
      <c r="H64" s="29">
        <v>281</v>
      </c>
      <c r="I64" s="29">
        <f t="shared" si="3"/>
        <v>171691</v>
      </c>
      <c r="J64" s="29">
        <v>169</v>
      </c>
      <c r="K64" s="29">
        <f t="shared" si="4"/>
        <v>103259</v>
      </c>
      <c r="L64" s="29">
        <v>150</v>
      </c>
      <c r="M64" s="30">
        <f t="shared" si="5"/>
        <v>91650</v>
      </c>
      <c r="N64" s="28">
        <f t="shared" si="6"/>
        <v>600</v>
      </c>
      <c r="O64" s="28">
        <v>611</v>
      </c>
      <c r="P64" s="28">
        <f t="shared" si="16"/>
        <v>366600</v>
      </c>
      <c r="Q64" s="29">
        <v>281</v>
      </c>
      <c r="R64" s="29">
        <f t="shared" si="18"/>
        <v>171691</v>
      </c>
      <c r="S64" s="29">
        <v>169</v>
      </c>
      <c r="T64" s="29">
        <f t="shared" si="19"/>
        <v>103259</v>
      </c>
      <c r="U64" s="29">
        <v>150</v>
      </c>
      <c r="V64" s="30">
        <f t="shared" si="20"/>
        <v>91650</v>
      </c>
      <c r="W64" s="38">
        <f t="shared" si="10"/>
        <v>0</v>
      </c>
      <c r="X64" s="39">
        <f t="shared" si="11"/>
        <v>0</v>
      </c>
      <c r="Y64" s="39">
        <f t="shared" si="12"/>
        <v>0</v>
      </c>
      <c r="Z64" s="40">
        <f t="shared" si="13"/>
        <v>0</v>
      </c>
      <c r="AA64" s="41">
        <f t="shared" si="14"/>
        <v>0</v>
      </c>
      <c r="AB64" s="41">
        <f t="shared" si="15"/>
        <v>0</v>
      </c>
      <c r="AC64" s="41">
        <f t="shared" si="1"/>
        <v>0</v>
      </c>
      <c r="AD64" s="42">
        <f t="shared" si="17"/>
        <v>0</v>
      </c>
    </row>
    <row r="65" spans="1:30" s="43" customFormat="1" ht="31.5" hidden="1" customHeight="1" x14ac:dyDescent="0.25">
      <c r="A65" s="25">
        <v>54</v>
      </c>
      <c r="B65" s="26" t="s">
        <v>157</v>
      </c>
      <c r="C65" s="26" t="s">
        <v>119</v>
      </c>
      <c r="D65" s="27" t="s">
        <v>41</v>
      </c>
      <c r="E65" s="28">
        <f t="shared" si="2"/>
        <v>800</v>
      </c>
      <c r="F65" s="28">
        <v>386</v>
      </c>
      <c r="G65" s="28">
        <f t="shared" si="0"/>
        <v>308800</v>
      </c>
      <c r="H65" s="29">
        <v>374</v>
      </c>
      <c r="I65" s="29">
        <f t="shared" si="3"/>
        <v>144364</v>
      </c>
      <c r="J65" s="29">
        <v>326</v>
      </c>
      <c r="K65" s="29">
        <f t="shared" si="4"/>
        <v>125836</v>
      </c>
      <c r="L65" s="29">
        <v>100</v>
      </c>
      <c r="M65" s="30">
        <f t="shared" si="5"/>
        <v>38600</v>
      </c>
      <c r="N65" s="28">
        <f t="shared" si="6"/>
        <v>800</v>
      </c>
      <c r="O65" s="28">
        <v>386</v>
      </c>
      <c r="P65" s="28">
        <f t="shared" si="16"/>
        <v>308800</v>
      </c>
      <c r="Q65" s="29">
        <v>374</v>
      </c>
      <c r="R65" s="29">
        <f t="shared" si="18"/>
        <v>144364</v>
      </c>
      <c r="S65" s="29">
        <v>326</v>
      </c>
      <c r="T65" s="29">
        <f t="shared" si="19"/>
        <v>125836</v>
      </c>
      <c r="U65" s="29">
        <v>100</v>
      </c>
      <c r="V65" s="30">
        <f t="shared" si="20"/>
        <v>38600</v>
      </c>
      <c r="W65" s="38">
        <f t="shared" si="10"/>
        <v>0</v>
      </c>
      <c r="X65" s="39">
        <f t="shared" si="11"/>
        <v>0</v>
      </c>
      <c r="Y65" s="39">
        <f t="shared" si="12"/>
        <v>0</v>
      </c>
      <c r="Z65" s="40">
        <f t="shared" si="13"/>
        <v>0</v>
      </c>
      <c r="AA65" s="41">
        <f t="shared" si="14"/>
        <v>0</v>
      </c>
      <c r="AB65" s="41">
        <f t="shared" si="15"/>
        <v>0</v>
      </c>
      <c r="AC65" s="41">
        <f t="shared" si="1"/>
        <v>0</v>
      </c>
      <c r="AD65" s="42">
        <f t="shared" si="17"/>
        <v>0</v>
      </c>
    </row>
    <row r="66" spans="1:30" s="43" customFormat="1" ht="31.5" hidden="1" customHeight="1" x14ac:dyDescent="0.25">
      <c r="A66" s="25">
        <v>55</v>
      </c>
      <c r="B66" s="26" t="s">
        <v>158</v>
      </c>
      <c r="C66" s="26" t="s">
        <v>119</v>
      </c>
      <c r="D66" s="27" t="s">
        <v>41</v>
      </c>
      <c r="E66" s="28">
        <f t="shared" si="2"/>
        <v>260</v>
      </c>
      <c r="F66" s="28">
        <v>821</v>
      </c>
      <c r="G66" s="28">
        <f t="shared" si="0"/>
        <v>213460</v>
      </c>
      <c r="H66" s="29">
        <v>84</v>
      </c>
      <c r="I66" s="29">
        <f t="shared" si="3"/>
        <v>68964</v>
      </c>
      <c r="J66" s="29">
        <v>126</v>
      </c>
      <c r="K66" s="29">
        <f t="shared" si="4"/>
        <v>103446</v>
      </c>
      <c r="L66" s="29">
        <v>50</v>
      </c>
      <c r="M66" s="30">
        <f t="shared" si="5"/>
        <v>41050</v>
      </c>
      <c r="N66" s="28">
        <f t="shared" si="6"/>
        <v>260</v>
      </c>
      <c r="O66" s="28">
        <v>821</v>
      </c>
      <c r="P66" s="28">
        <f t="shared" si="16"/>
        <v>213460</v>
      </c>
      <c r="Q66" s="29">
        <v>84</v>
      </c>
      <c r="R66" s="29">
        <f t="shared" si="18"/>
        <v>68964</v>
      </c>
      <c r="S66" s="29">
        <v>126</v>
      </c>
      <c r="T66" s="29">
        <f t="shared" si="19"/>
        <v>103446</v>
      </c>
      <c r="U66" s="29">
        <v>50</v>
      </c>
      <c r="V66" s="30">
        <f t="shared" si="20"/>
        <v>41050</v>
      </c>
      <c r="W66" s="38">
        <f t="shared" si="10"/>
        <v>0</v>
      </c>
      <c r="X66" s="39">
        <f t="shared" si="11"/>
        <v>0</v>
      </c>
      <c r="Y66" s="39">
        <f t="shared" si="12"/>
        <v>0</v>
      </c>
      <c r="Z66" s="40">
        <f t="shared" si="13"/>
        <v>0</v>
      </c>
      <c r="AA66" s="41">
        <f t="shared" si="14"/>
        <v>0</v>
      </c>
      <c r="AB66" s="41">
        <f t="shared" si="15"/>
        <v>0</v>
      </c>
      <c r="AC66" s="41">
        <f t="shared" si="1"/>
        <v>0</v>
      </c>
      <c r="AD66" s="42">
        <f t="shared" si="17"/>
        <v>0</v>
      </c>
    </row>
    <row r="67" spans="1:30" s="43" customFormat="1" ht="31.5" hidden="1" customHeight="1" x14ac:dyDescent="0.25">
      <c r="A67" s="25">
        <v>56</v>
      </c>
      <c r="B67" s="26" t="s">
        <v>159</v>
      </c>
      <c r="C67" s="26" t="s">
        <v>119</v>
      </c>
      <c r="D67" s="27" t="s">
        <v>41</v>
      </c>
      <c r="E67" s="28">
        <f t="shared" si="2"/>
        <v>302</v>
      </c>
      <c r="F67" s="28">
        <v>931</v>
      </c>
      <c r="G67" s="28">
        <f t="shared" si="0"/>
        <v>281162</v>
      </c>
      <c r="H67" s="29">
        <v>52</v>
      </c>
      <c r="I67" s="29">
        <f t="shared" si="3"/>
        <v>48412</v>
      </c>
      <c r="J67" s="29">
        <v>150</v>
      </c>
      <c r="K67" s="29">
        <f t="shared" si="4"/>
        <v>139650</v>
      </c>
      <c r="L67" s="29">
        <v>100</v>
      </c>
      <c r="M67" s="30">
        <f t="shared" si="5"/>
        <v>93100</v>
      </c>
      <c r="N67" s="28">
        <f t="shared" si="6"/>
        <v>302</v>
      </c>
      <c r="O67" s="28">
        <v>931</v>
      </c>
      <c r="P67" s="28">
        <f t="shared" si="16"/>
        <v>281162</v>
      </c>
      <c r="Q67" s="29">
        <v>52</v>
      </c>
      <c r="R67" s="29">
        <f t="shared" si="18"/>
        <v>48412</v>
      </c>
      <c r="S67" s="29">
        <v>150</v>
      </c>
      <c r="T67" s="29">
        <f t="shared" si="19"/>
        <v>139650</v>
      </c>
      <c r="U67" s="29">
        <v>100</v>
      </c>
      <c r="V67" s="30">
        <f t="shared" si="20"/>
        <v>93100</v>
      </c>
      <c r="W67" s="38">
        <f t="shared" si="10"/>
        <v>0</v>
      </c>
      <c r="X67" s="39">
        <f t="shared" si="11"/>
        <v>0</v>
      </c>
      <c r="Y67" s="39">
        <f t="shared" si="12"/>
        <v>0</v>
      </c>
      <c r="Z67" s="40">
        <f t="shared" si="13"/>
        <v>0</v>
      </c>
      <c r="AA67" s="41">
        <f t="shared" si="14"/>
        <v>0</v>
      </c>
      <c r="AB67" s="41">
        <f t="shared" si="15"/>
        <v>0</v>
      </c>
      <c r="AC67" s="41">
        <f t="shared" si="1"/>
        <v>0</v>
      </c>
      <c r="AD67" s="42">
        <f t="shared" si="17"/>
        <v>0</v>
      </c>
    </row>
    <row r="68" spans="1:30" s="43" customFormat="1" ht="31.5" hidden="1" customHeight="1" x14ac:dyDescent="0.25">
      <c r="A68" s="25">
        <v>57</v>
      </c>
      <c r="B68" s="26" t="s">
        <v>160</v>
      </c>
      <c r="C68" s="26" t="s">
        <v>119</v>
      </c>
      <c r="D68" s="27" t="s">
        <v>41</v>
      </c>
      <c r="E68" s="28">
        <f t="shared" si="2"/>
        <v>60</v>
      </c>
      <c r="F68" s="28">
        <v>630</v>
      </c>
      <c r="G68" s="28">
        <f t="shared" si="0"/>
        <v>37800</v>
      </c>
      <c r="H68" s="29">
        <v>20</v>
      </c>
      <c r="I68" s="29">
        <f t="shared" si="3"/>
        <v>12600</v>
      </c>
      <c r="J68" s="29">
        <v>20</v>
      </c>
      <c r="K68" s="29">
        <f t="shared" si="4"/>
        <v>12600</v>
      </c>
      <c r="L68" s="29">
        <v>20</v>
      </c>
      <c r="M68" s="30">
        <f t="shared" si="5"/>
        <v>12600</v>
      </c>
      <c r="N68" s="28">
        <f t="shared" si="6"/>
        <v>60</v>
      </c>
      <c r="O68" s="28">
        <v>630</v>
      </c>
      <c r="P68" s="28">
        <f t="shared" si="16"/>
        <v>37800</v>
      </c>
      <c r="Q68" s="29">
        <v>20</v>
      </c>
      <c r="R68" s="29">
        <f t="shared" si="18"/>
        <v>12600</v>
      </c>
      <c r="S68" s="29">
        <v>20</v>
      </c>
      <c r="T68" s="29">
        <f t="shared" si="19"/>
        <v>12600</v>
      </c>
      <c r="U68" s="29">
        <v>20</v>
      </c>
      <c r="V68" s="30">
        <f t="shared" si="20"/>
        <v>12600</v>
      </c>
      <c r="W68" s="38">
        <f t="shared" si="10"/>
        <v>0</v>
      </c>
      <c r="X68" s="39">
        <f t="shared" si="11"/>
        <v>0</v>
      </c>
      <c r="Y68" s="39">
        <f t="shared" si="12"/>
        <v>0</v>
      </c>
      <c r="Z68" s="40">
        <f t="shared" si="13"/>
        <v>0</v>
      </c>
      <c r="AA68" s="41">
        <f t="shared" si="14"/>
        <v>0</v>
      </c>
      <c r="AB68" s="41">
        <f t="shared" si="15"/>
        <v>0</v>
      </c>
      <c r="AC68" s="41">
        <f t="shared" si="1"/>
        <v>0</v>
      </c>
      <c r="AD68" s="42">
        <f t="shared" si="17"/>
        <v>0</v>
      </c>
    </row>
    <row r="69" spans="1:30" s="43" customFormat="1" ht="31.5" hidden="1" customHeight="1" x14ac:dyDescent="0.25">
      <c r="A69" s="25">
        <v>58</v>
      </c>
      <c r="B69" s="26" t="s">
        <v>161</v>
      </c>
      <c r="C69" s="26" t="s">
        <v>119</v>
      </c>
      <c r="D69" s="27" t="s">
        <v>41</v>
      </c>
      <c r="E69" s="28">
        <f t="shared" si="2"/>
        <v>250</v>
      </c>
      <c r="F69" s="28">
        <v>413</v>
      </c>
      <c r="G69" s="28">
        <f t="shared" si="0"/>
        <v>103250</v>
      </c>
      <c r="H69" s="29">
        <v>109</v>
      </c>
      <c r="I69" s="29">
        <f t="shared" si="3"/>
        <v>45017</v>
      </c>
      <c r="J69" s="29">
        <v>91</v>
      </c>
      <c r="K69" s="29">
        <f t="shared" si="4"/>
        <v>37583</v>
      </c>
      <c r="L69" s="29">
        <v>50</v>
      </c>
      <c r="M69" s="30">
        <f t="shared" si="5"/>
        <v>20650</v>
      </c>
      <c r="N69" s="28">
        <f t="shared" si="6"/>
        <v>250</v>
      </c>
      <c r="O69" s="28">
        <v>413</v>
      </c>
      <c r="P69" s="28">
        <f t="shared" si="16"/>
        <v>103250</v>
      </c>
      <c r="Q69" s="29">
        <v>109</v>
      </c>
      <c r="R69" s="29">
        <f t="shared" si="18"/>
        <v>45017</v>
      </c>
      <c r="S69" s="29">
        <v>91</v>
      </c>
      <c r="T69" s="29">
        <f t="shared" si="19"/>
        <v>37583</v>
      </c>
      <c r="U69" s="29">
        <v>50</v>
      </c>
      <c r="V69" s="30">
        <f t="shared" si="20"/>
        <v>20650</v>
      </c>
      <c r="W69" s="38">
        <f t="shared" si="10"/>
        <v>0</v>
      </c>
      <c r="X69" s="39">
        <f t="shared" si="11"/>
        <v>0</v>
      </c>
      <c r="Y69" s="39">
        <f t="shared" si="12"/>
        <v>0</v>
      </c>
      <c r="Z69" s="40">
        <f t="shared" si="13"/>
        <v>0</v>
      </c>
      <c r="AA69" s="41">
        <f t="shared" si="14"/>
        <v>0</v>
      </c>
      <c r="AB69" s="41">
        <f t="shared" si="15"/>
        <v>0</v>
      </c>
      <c r="AC69" s="41">
        <f t="shared" si="1"/>
        <v>0</v>
      </c>
      <c r="AD69" s="42">
        <f t="shared" si="17"/>
        <v>0</v>
      </c>
    </row>
    <row r="70" spans="1:30" s="43" customFormat="1" ht="31.5" hidden="1" customHeight="1" x14ac:dyDescent="0.25">
      <c r="A70" s="25">
        <v>59</v>
      </c>
      <c r="B70" s="26" t="s">
        <v>162</v>
      </c>
      <c r="C70" s="26" t="s">
        <v>119</v>
      </c>
      <c r="D70" s="27" t="s">
        <v>41</v>
      </c>
      <c r="E70" s="28">
        <f t="shared" si="2"/>
        <v>150</v>
      </c>
      <c r="F70" s="28">
        <v>463</v>
      </c>
      <c r="G70" s="28">
        <f t="shared" si="0"/>
        <v>69450</v>
      </c>
      <c r="H70" s="29">
        <v>70</v>
      </c>
      <c r="I70" s="29">
        <f t="shared" si="3"/>
        <v>32410</v>
      </c>
      <c r="J70" s="29">
        <v>50</v>
      </c>
      <c r="K70" s="29">
        <f t="shared" si="4"/>
        <v>23150</v>
      </c>
      <c r="L70" s="29">
        <v>30</v>
      </c>
      <c r="M70" s="30">
        <f t="shared" si="5"/>
        <v>13890</v>
      </c>
      <c r="N70" s="28">
        <f t="shared" si="6"/>
        <v>150</v>
      </c>
      <c r="O70" s="28">
        <v>463</v>
      </c>
      <c r="P70" s="28">
        <f t="shared" si="16"/>
        <v>69450</v>
      </c>
      <c r="Q70" s="29">
        <v>70</v>
      </c>
      <c r="R70" s="29">
        <f t="shared" si="18"/>
        <v>32410</v>
      </c>
      <c r="S70" s="29">
        <v>50</v>
      </c>
      <c r="T70" s="29">
        <f t="shared" si="19"/>
        <v>23150</v>
      </c>
      <c r="U70" s="29">
        <v>30</v>
      </c>
      <c r="V70" s="30">
        <f t="shared" si="20"/>
        <v>13890</v>
      </c>
      <c r="W70" s="38">
        <f t="shared" si="10"/>
        <v>0</v>
      </c>
      <c r="X70" s="39">
        <f t="shared" si="11"/>
        <v>0</v>
      </c>
      <c r="Y70" s="39">
        <f t="shared" si="12"/>
        <v>0</v>
      </c>
      <c r="Z70" s="40">
        <f t="shared" si="13"/>
        <v>0</v>
      </c>
      <c r="AA70" s="41">
        <f t="shared" si="14"/>
        <v>0</v>
      </c>
      <c r="AB70" s="41">
        <f t="shared" si="15"/>
        <v>0</v>
      </c>
      <c r="AC70" s="41">
        <f t="shared" si="1"/>
        <v>0</v>
      </c>
      <c r="AD70" s="42">
        <f t="shared" si="17"/>
        <v>0</v>
      </c>
    </row>
    <row r="71" spans="1:30" s="43" customFormat="1" ht="31.5" hidden="1" customHeight="1" x14ac:dyDescent="0.25">
      <c r="A71" s="25">
        <v>60</v>
      </c>
      <c r="B71" s="26" t="s">
        <v>163</v>
      </c>
      <c r="C71" s="26" t="s">
        <v>119</v>
      </c>
      <c r="D71" s="27" t="s">
        <v>41</v>
      </c>
      <c r="E71" s="28">
        <f t="shared" si="2"/>
        <v>200</v>
      </c>
      <c r="F71" s="28">
        <v>375</v>
      </c>
      <c r="G71" s="28">
        <f t="shared" si="0"/>
        <v>75000</v>
      </c>
      <c r="H71" s="29">
        <v>113</v>
      </c>
      <c r="I71" s="29">
        <f t="shared" si="3"/>
        <v>42375</v>
      </c>
      <c r="J71" s="29">
        <v>70</v>
      </c>
      <c r="K71" s="29">
        <f t="shared" si="4"/>
        <v>26250</v>
      </c>
      <c r="L71" s="29">
        <v>17</v>
      </c>
      <c r="M71" s="30">
        <f t="shared" si="5"/>
        <v>6375</v>
      </c>
      <c r="N71" s="28">
        <f t="shared" si="6"/>
        <v>200</v>
      </c>
      <c r="O71" s="28">
        <v>375</v>
      </c>
      <c r="P71" s="28">
        <f t="shared" si="16"/>
        <v>75000</v>
      </c>
      <c r="Q71" s="29">
        <v>113</v>
      </c>
      <c r="R71" s="29">
        <f t="shared" si="18"/>
        <v>42375</v>
      </c>
      <c r="S71" s="29">
        <v>70</v>
      </c>
      <c r="T71" s="29">
        <f t="shared" si="19"/>
        <v>26250</v>
      </c>
      <c r="U71" s="29">
        <v>17</v>
      </c>
      <c r="V71" s="30">
        <f t="shared" si="20"/>
        <v>6375</v>
      </c>
      <c r="W71" s="38">
        <f t="shared" si="10"/>
        <v>0</v>
      </c>
      <c r="X71" s="39">
        <f t="shared" si="11"/>
        <v>0</v>
      </c>
      <c r="Y71" s="39">
        <f t="shared" si="12"/>
        <v>0</v>
      </c>
      <c r="Z71" s="40">
        <f t="shared" si="13"/>
        <v>0</v>
      </c>
      <c r="AA71" s="41">
        <f t="shared" si="14"/>
        <v>0</v>
      </c>
      <c r="AB71" s="41">
        <f t="shared" si="15"/>
        <v>0</v>
      </c>
      <c r="AC71" s="41">
        <f t="shared" si="1"/>
        <v>0</v>
      </c>
      <c r="AD71" s="42">
        <f t="shared" si="17"/>
        <v>0</v>
      </c>
    </row>
    <row r="72" spans="1:30" s="43" customFormat="1" ht="31.5" hidden="1" customHeight="1" x14ac:dyDescent="0.25">
      <c r="A72" s="25">
        <v>61</v>
      </c>
      <c r="B72" s="45" t="s">
        <v>164</v>
      </c>
      <c r="C72" s="26" t="s">
        <v>119</v>
      </c>
      <c r="D72" s="27" t="s">
        <v>41</v>
      </c>
      <c r="E72" s="28">
        <f t="shared" si="2"/>
        <v>10</v>
      </c>
      <c r="F72" s="28">
        <v>1575</v>
      </c>
      <c r="G72" s="28">
        <f t="shared" si="0"/>
        <v>15750</v>
      </c>
      <c r="H72" s="29">
        <v>5</v>
      </c>
      <c r="I72" s="29">
        <f t="shared" si="3"/>
        <v>7875</v>
      </c>
      <c r="J72" s="29">
        <v>3</v>
      </c>
      <c r="K72" s="29">
        <f t="shared" si="4"/>
        <v>4725</v>
      </c>
      <c r="L72" s="29">
        <v>2</v>
      </c>
      <c r="M72" s="30">
        <f t="shared" si="5"/>
        <v>3150</v>
      </c>
      <c r="N72" s="28">
        <f t="shared" si="6"/>
        <v>10</v>
      </c>
      <c r="O72" s="28">
        <v>1575</v>
      </c>
      <c r="P72" s="28">
        <f t="shared" si="16"/>
        <v>15750</v>
      </c>
      <c r="Q72" s="29">
        <v>5</v>
      </c>
      <c r="R72" s="29">
        <f t="shared" si="18"/>
        <v>7875</v>
      </c>
      <c r="S72" s="29">
        <v>3</v>
      </c>
      <c r="T72" s="29">
        <f t="shared" si="19"/>
        <v>4725</v>
      </c>
      <c r="U72" s="29">
        <v>2</v>
      </c>
      <c r="V72" s="30">
        <f t="shared" si="20"/>
        <v>3150</v>
      </c>
      <c r="W72" s="38">
        <f t="shared" si="10"/>
        <v>0</v>
      </c>
      <c r="X72" s="39">
        <f t="shared" si="11"/>
        <v>0</v>
      </c>
      <c r="Y72" s="39">
        <f t="shared" si="12"/>
        <v>0</v>
      </c>
      <c r="Z72" s="40">
        <f t="shared" si="13"/>
        <v>0</v>
      </c>
      <c r="AA72" s="41">
        <f t="shared" si="14"/>
        <v>0</v>
      </c>
      <c r="AB72" s="41">
        <f t="shared" si="15"/>
        <v>0</v>
      </c>
      <c r="AC72" s="41">
        <f t="shared" si="1"/>
        <v>0</v>
      </c>
      <c r="AD72" s="42">
        <f t="shared" si="17"/>
        <v>0</v>
      </c>
    </row>
    <row r="73" spans="1:30" s="43" customFormat="1" ht="31.5" hidden="1" customHeight="1" x14ac:dyDescent="0.25">
      <c r="A73" s="25">
        <v>62</v>
      </c>
      <c r="B73" s="26" t="s">
        <v>165</v>
      </c>
      <c r="C73" s="26" t="s">
        <v>119</v>
      </c>
      <c r="D73" s="27" t="s">
        <v>41</v>
      </c>
      <c r="E73" s="28">
        <f t="shared" si="2"/>
        <v>6600</v>
      </c>
      <c r="F73" s="28">
        <v>223</v>
      </c>
      <c r="G73" s="28">
        <f t="shared" si="0"/>
        <v>1471800</v>
      </c>
      <c r="H73" s="29">
        <v>2876</v>
      </c>
      <c r="I73" s="29">
        <f t="shared" si="3"/>
        <v>641348</v>
      </c>
      <c r="J73" s="29">
        <v>2024</v>
      </c>
      <c r="K73" s="29">
        <f t="shared" si="4"/>
        <v>451352</v>
      </c>
      <c r="L73" s="29">
        <v>1700</v>
      </c>
      <c r="M73" s="30">
        <f t="shared" si="5"/>
        <v>379100</v>
      </c>
      <c r="N73" s="28">
        <f t="shared" si="6"/>
        <v>6600</v>
      </c>
      <c r="O73" s="28">
        <v>223</v>
      </c>
      <c r="P73" s="28">
        <f t="shared" si="16"/>
        <v>1471800</v>
      </c>
      <c r="Q73" s="29">
        <v>2876</v>
      </c>
      <c r="R73" s="29">
        <f t="shared" si="18"/>
        <v>641348</v>
      </c>
      <c r="S73" s="29">
        <v>2024</v>
      </c>
      <c r="T73" s="29">
        <f t="shared" si="19"/>
        <v>451352</v>
      </c>
      <c r="U73" s="29">
        <v>1700</v>
      </c>
      <c r="V73" s="30">
        <f t="shared" si="20"/>
        <v>379100</v>
      </c>
      <c r="W73" s="38">
        <f t="shared" si="10"/>
        <v>0</v>
      </c>
      <c r="X73" s="39">
        <f t="shared" si="11"/>
        <v>0</v>
      </c>
      <c r="Y73" s="39">
        <f t="shared" si="12"/>
        <v>0</v>
      </c>
      <c r="Z73" s="40">
        <f t="shared" si="13"/>
        <v>0</v>
      </c>
      <c r="AA73" s="41">
        <f t="shared" si="14"/>
        <v>0</v>
      </c>
      <c r="AB73" s="41">
        <f t="shared" si="15"/>
        <v>0</v>
      </c>
      <c r="AC73" s="41">
        <f t="shared" si="1"/>
        <v>0</v>
      </c>
      <c r="AD73" s="42">
        <f t="shared" si="17"/>
        <v>0</v>
      </c>
    </row>
    <row r="74" spans="1:30" s="43" customFormat="1" ht="18.75" hidden="1" customHeight="1" x14ac:dyDescent="0.25">
      <c r="A74" s="25">
        <v>63</v>
      </c>
      <c r="B74" s="26" t="s">
        <v>166</v>
      </c>
      <c r="C74" s="26" t="s">
        <v>103</v>
      </c>
      <c r="D74" s="27" t="s">
        <v>41</v>
      </c>
      <c r="E74" s="28">
        <f t="shared" si="2"/>
        <v>259</v>
      </c>
      <c r="F74" s="28">
        <v>769</v>
      </c>
      <c r="G74" s="28">
        <f t="shared" si="0"/>
        <v>199171</v>
      </c>
      <c r="H74" s="29">
        <v>94</v>
      </c>
      <c r="I74" s="29">
        <f t="shared" si="3"/>
        <v>72286</v>
      </c>
      <c r="J74" s="29">
        <v>75</v>
      </c>
      <c r="K74" s="29">
        <f t="shared" si="4"/>
        <v>57675</v>
      </c>
      <c r="L74" s="29">
        <v>90</v>
      </c>
      <c r="M74" s="30">
        <f t="shared" si="5"/>
        <v>69210</v>
      </c>
      <c r="N74" s="28">
        <f t="shared" si="6"/>
        <v>259</v>
      </c>
      <c r="O74" s="28">
        <v>769</v>
      </c>
      <c r="P74" s="28">
        <f t="shared" si="16"/>
        <v>199171</v>
      </c>
      <c r="Q74" s="29">
        <v>94</v>
      </c>
      <c r="R74" s="29">
        <f t="shared" si="18"/>
        <v>72286</v>
      </c>
      <c r="S74" s="29">
        <v>75</v>
      </c>
      <c r="T74" s="29">
        <f t="shared" si="19"/>
        <v>57675</v>
      </c>
      <c r="U74" s="29">
        <v>90</v>
      </c>
      <c r="V74" s="30">
        <f t="shared" si="20"/>
        <v>69210</v>
      </c>
      <c r="W74" s="38">
        <f t="shared" si="10"/>
        <v>0</v>
      </c>
      <c r="X74" s="39">
        <f t="shared" si="11"/>
        <v>0</v>
      </c>
      <c r="Y74" s="39">
        <f t="shared" si="12"/>
        <v>0</v>
      </c>
      <c r="Z74" s="40">
        <f t="shared" si="13"/>
        <v>0</v>
      </c>
      <c r="AA74" s="41">
        <f t="shared" si="14"/>
        <v>0</v>
      </c>
      <c r="AB74" s="41">
        <f t="shared" si="15"/>
        <v>0</v>
      </c>
      <c r="AC74" s="41">
        <f t="shared" si="1"/>
        <v>0</v>
      </c>
      <c r="AD74" s="42">
        <f t="shared" si="17"/>
        <v>0</v>
      </c>
    </row>
    <row r="75" spans="1:30" s="43" customFormat="1" ht="18.75" hidden="1" customHeight="1" x14ac:dyDescent="0.25">
      <c r="A75" s="25">
        <v>64</v>
      </c>
      <c r="B75" s="26" t="s">
        <v>167</v>
      </c>
      <c r="C75" s="26" t="s">
        <v>103</v>
      </c>
      <c r="D75" s="27" t="s">
        <v>41</v>
      </c>
      <c r="E75" s="28">
        <f t="shared" si="2"/>
        <v>254</v>
      </c>
      <c r="F75" s="28">
        <v>770</v>
      </c>
      <c r="G75" s="28">
        <f t="shared" si="0"/>
        <v>195580</v>
      </c>
      <c r="H75" s="29">
        <v>94</v>
      </c>
      <c r="I75" s="29">
        <f t="shared" si="3"/>
        <v>72380</v>
      </c>
      <c r="J75" s="29">
        <v>75</v>
      </c>
      <c r="K75" s="29">
        <f t="shared" si="4"/>
        <v>57750</v>
      </c>
      <c r="L75" s="29">
        <v>85</v>
      </c>
      <c r="M75" s="30">
        <f t="shared" si="5"/>
        <v>65450</v>
      </c>
      <c r="N75" s="28">
        <f t="shared" si="6"/>
        <v>254</v>
      </c>
      <c r="O75" s="28">
        <v>770</v>
      </c>
      <c r="P75" s="28">
        <f t="shared" si="16"/>
        <v>195580</v>
      </c>
      <c r="Q75" s="29">
        <v>94</v>
      </c>
      <c r="R75" s="29">
        <f t="shared" si="18"/>
        <v>72380</v>
      </c>
      <c r="S75" s="29">
        <v>75</v>
      </c>
      <c r="T75" s="29">
        <f t="shared" si="19"/>
        <v>57750</v>
      </c>
      <c r="U75" s="29">
        <v>85</v>
      </c>
      <c r="V75" s="30">
        <f t="shared" si="20"/>
        <v>65450</v>
      </c>
      <c r="W75" s="38">
        <f t="shared" si="10"/>
        <v>0</v>
      </c>
      <c r="X75" s="39">
        <f t="shared" si="11"/>
        <v>0</v>
      </c>
      <c r="Y75" s="39">
        <f t="shared" si="12"/>
        <v>0</v>
      </c>
      <c r="Z75" s="40">
        <f t="shared" si="13"/>
        <v>0</v>
      </c>
      <c r="AA75" s="41">
        <f t="shared" si="14"/>
        <v>0</v>
      </c>
      <c r="AB75" s="41">
        <f t="shared" si="15"/>
        <v>0</v>
      </c>
      <c r="AC75" s="41">
        <f t="shared" si="1"/>
        <v>0</v>
      </c>
      <c r="AD75" s="42">
        <f t="shared" si="17"/>
        <v>0</v>
      </c>
    </row>
    <row r="76" spans="1:30" s="43" customFormat="1" ht="18.75" hidden="1" customHeight="1" x14ac:dyDescent="0.25">
      <c r="A76" s="25">
        <v>65</v>
      </c>
      <c r="B76" s="26" t="s">
        <v>168</v>
      </c>
      <c r="C76" s="26" t="s">
        <v>103</v>
      </c>
      <c r="D76" s="27" t="s">
        <v>41</v>
      </c>
      <c r="E76" s="28">
        <f t="shared" si="2"/>
        <v>200</v>
      </c>
      <c r="F76" s="28">
        <v>799</v>
      </c>
      <c r="G76" s="28">
        <f t="shared" ref="G76:G139" si="21">E76*F76</f>
        <v>159800</v>
      </c>
      <c r="H76" s="29">
        <v>56</v>
      </c>
      <c r="I76" s="29">
        <f t="shared" si="3"/>
        <v>44744</v>
      </c>
      <c r="J76" s="29">
        <v>94</v>
      </c>
      <c r="K76" s="29">
        <f t="shared" si="4"/>
        <v>75106</v>
      </c>
      <c r="L76" s="29">
        <v>50</v>
      </c>
      <c r="M76" s="30">
        <f t="shared" si="5"/>
        <v>39950</v>
      </c>
      <c r="N76" s="28">
        <f t="shared" si="6"/>
        <v>200</v>
      </c>
      <c r="O76" s="28">
        <v>799</v>
      </c>
      <c r="P76" s="28">
        <f t="shared" ref="P76:P139" si="22">N76*O76</f>
        <v>159800</v>
      </c>
      <c r="Q76" s="29">
        <v>56</v>
      </c>
      <c r="R76" s="29">
        <f t="shared" si="18"/>
        <v>44744</v>
      </c>
      <c r="S76" s="29">
        <v>94</v>
      </c>
      <c r="T76" s="29">
        <f t="shared" si="19"/>
        <v>75106</v>
      </c>
      <c r="U76" s="29">
        <v>50</v>
      </c>
      <c r="V76" s="30">
        <f t="shared" si="20"/>
        <v>39950</v>
      </c>
      <c r="W76" s="38">
        <f t="shared" ref="W76:W139" si="23">H76-Q76</f>
        <v>0</v>
      </c>
      <c r="X76" s="39">
        <f t="shared" ref="X76:X139" si="24">J76-S76</f>
        <v>0</v>
      </c>
      <c r="Y76" s="39">
        <f t="shared" ref="Y76:Y139" si="25">L76-U76</f>
        <v>0</v>
      </c>
      <c r="Z76" s="40">
        <f t="shared" si="13"/>
        <v>0</v>
      </c>
      <c r="AA76" s="41">
        <f t="shared" ref="AA76:AA139" si="26">I76-R76</f>
        <v>0</v>
      </c>
      <c r="AB76" s="41">
        <f t="shared" ref="AB76:AB139" si="27">K76-T76</f>
        <v>0</v>
      </c>
      <c r="AC76" s="41">
        <f t="shared" ref="AC76:AC139" si="28">M76-V76</f>
        <v>0</v>
      </c>
      <c r="AD76" s="42">
        <f t="shared" si="17"/>
        <v>0</v>
      </c>
    </row>
    <row r="77" spans="1:30" s="43" customFormat="1" ht="18.75" hidden="1" customHeight="1" x14ac:dyDescent="0.25">
      <c r="A77" s="25">
        <v>66</v>
      </c>
      <c r="B77" s="26" t="s">
        <v>169</v>
      </c>
      <c r="C77" s="26" t="s">
        <v>103</v>
      </c>
      <c r="D77" s="27" t="s">
        <v>41</v>
      </c>
      <c r="E77" s="28">
        <f t="shared" ref="E77:E142" si="29">H77+J77+L77</f>
        <v>200</v>
      </c>
      <c r="F77" s="28">
        <v>665</v>
      </c>
      <c r="G77" s="28">
        <f t="shared" si="21"/>
        <v>133000</v>
      </c>
      <c r="H77" s="29">
        <v>56</v>
      </c>
      <c r="I77" s="29">
        <f t="shared" ref="I77:I142" si="30">F77*H77</f>
        <v>37240</v>
      </c>
      <c r="J77" s="29">
        <v>94</v>
      </c>
      <c r="K77" s="29">
        <f t="shared" ref="K77:K142" si="31">F77*J77</f>
        <v>62510</v>
      </c>
      <c r="L77" s="29">
        <v>50</v>
      </c>
      <c r="M77" s="30">
        <f t="shared" ref="M77:M142" si="32">F77*L77</f>
        <v>33250</v>
      </c>
      <c r="N77" s="28">
        <f t="shared" ref="N77:N140" si="33">Q77+S77+U77</f>
        <v>200</v>
      </c>
      <c r="O77" s="28">
        <v>665</v>
      </c>
      <c r="P77" s="28">
        <f t="shared" si="22"/>
        <v>133000</v>
      </c>
      <c r="Q77" s="29">
        <v>56</v>
      </c>
      <c r="R77" s="29">
        <f t="shared" si="18"/>
        <v>37240</v>
      </c>
      <c r="S77" s="29">
        <v>94</v>
      </c>
      <c r="T77" s="29">
        <f t="shared" si="19"/>
        <v>62510</v>
      </c>
      <c r="U77" s="29">
        <v>50</v>
      </c>
      <c r="V77" s="30">
        <f t="shared" si="20"/>
        <v>33250</v>
      </c>
      <c r="W77" s="38">
        <f t="shared" si="23"/>
        <v>0</v>
      </c>
      <c r="X77" s="39">
        <f t="shared" si="24"/>
        <v>0</v>
      </c>
      <c r="Y77" s="39">
        <f t="shared" si="25"/>
        <v>0</v>
      </c>
      <c r="Z77" s="40">
        <f t="shared" ref="Z77:Z140" si="34">W77+X77+Y77</f>
        <v>0</v>
      </c>
      <c r="AA77" s="41">
        <f t="shared" si="26"/>
        <v>0</v>
      </c>
      <c r="AB77" s="41">
        <f t="shared" si="27"/>
        <v>0</v>
      </c>
      <c r="AC77" s="41">
        <f t="shared" si="28"/>
        <v>0</v>
      </c>
      <c r="AD77" s="42">
        <f t="shared" si="17"/>
        <v>0</v>
      </c>
    </row>
    <row r="78" spans="1:30" s="43" customFormat="1" ht="18.75" hidden="1" customHeight="1" x14ac:dyDescent="0.25">
      <c r="A78" s="25">
        <v>67</v>
      </c>
      <c r="B78" s="26" t="s">
        <v>170</v>
      </c>
      <c r="C78" s="26" t="s">
        <v>103</v>
      </c>
      <c r="D78" s="27" t="s">
        <v>41</v>
      </c>
      <c r="E78" s="28">
        <f t="shared" si="29"/>
        <v>25</v>
      </c>
      <c r="F78" s="28">
        <v>1633</v>
      </c>
      <c r="G78" s="28">
        <f t="shared" si="21"/>
        <v>40825</v>
      </c>
      <c r="H78" s="29">
        <v>12</v>
      </c>
      <c r="I78" s="29">
        <f t="shared" si="30"/>
        <v>19596</v>
      </c>
      <c r="J78" s="29">
        <v>8</v>
      </c>
      <c r="K78" s="29">
        <f t="shared" si="31"/>
        <v>13064</v>
      </c>
      <c r="L78" s="29">
        <v>5</v>
      </c>
      <c r="M78" s="30">
        <f t="shared" si="32"/>
        <v>8165</v>
      </c>
      <c r="N78" s="28">
        <f t="shared" si="33"/>
        <v>25</v>
      </c>
      <c r="O78" s="28">
        <v>1633</v>
      </c>
      <c r="P78" s="28">
        <f t="shared" si="22"/>
        <v>40825</v>
      </c>
      <c r="Q78" s="29">
        <v>12</v>
      </c>
      <c r="R78" s="29">
        <f t="shared" si="18"/>
        <v>19596</v>
      </c>
      <c r="S78" s="29">
        <v>8</v>
      </c>
      <c r="T78" s="29">
        <f t="shared" si="19"/>
        <v>13064</v>
      </c>
      <c r="U78" s="29">
        <v>5</v>
      </c>
      <c r="V78" s="30">
        <f t="shared" si="20"/>
        <v>8165</v>
      </c>
      <c r="W78" s="38">
        <f t="shared" si="23"/>
        <v>0</v>
      </c>
      <c r="X78" s="39">
        <f t="shared" si="24"/>
        <v>0</v>
      </c>
      <c r="Y78" s="39">
        <f t="shared" si="25"/>
        <v>0</v>
      </c>
      <c r="Z78" s="40">
        <f t="shared" si="34"/>
        <v>0</v>
      </c>
      <c r="AA78" s="41">
        <f t="shared" si="26"/>
        <v>0</v>
      </c>
      <c r="AB78" s="41">
        <f t="shared" si="27"/>
        <v>0</v>
      </c>
      <c r="AC78" s="41">
        <f t="shared" si="28"/>
        <v>0</v>
      </c>
      <c r="AD78" s="42">
        <f t="shared" si="17"/>
        <v>0</v>
      </c>
    </row>
    <row r="79" spans="1:30" s="43" customFormat="1" ht="31.5" hidden="1" customHeight="1" x14ac:dyDescent="0.25">
      <c r="A79" s="25">
        <v>68</v>
      </c>
      <c r="B79" s="26" t="s">
        <v>171</v>
      </c>
      <c r="C79" s="26" t="s">
        <v>119</v>
      </c>
      <c r="D79" s="27" t="s">
        <v>41</v>
      </c>
      <c r="E79" s="28">
        <f t="shared" si="29"/>
        <v>7500</v>
      </c>
      <c r="F79" s="28">
        <v>315</v>
      </c>
      <c r="G79" s="28">
        <f t="shared" si="21"/>
        <v>2362500</v>
      </c>
      <c r="H79" s="29">
        <v>3244</v>
      </c>
      <c r="I79" s="29">
        <f t="shared" si="30"/>
        <v>1021860</v>
      </c>
      <c r="J79" s="29">
        <v>3256</v>
      </c>
      <c r="K79" s="29">
        <f t="shared" si="31"/>
        <v>1025640</v>
      </c>
      <c r="L79" s="29">
        <v>1000</v>
      </c>
      <c r="M79" s="30">
        <f t="shared" si="32"/>
        <v>315000</v>
      </c>
      <c r="N79" s="28">
        <f t="shared" si="33"/>
        <v>7500</v>
      </c>
      <c r="O79" s="28">
        <v>315</v>
      </c>
      <c r="P79" s="28">
        <f t="shared" si="22"/>
        <v>2362500</v>
      </c>
      <c r="Q79" s="29">
        <v>3244</v>
      </c>
      <c r="R79" s="29">
        <f t="shared" si="18"/>
        <v>1021860</v>
      </c>
      <c r="S79" s="29">
        <v>3256</v>
      </c>
      <c r="T79" s="29">
        <f t="shared" si="19"/>
        <v>1025640</v>
      </c>
      <c r="U79" s="29">
        <v>1000</v>
      </c>
      <c r="V79" s="30">
        <f t="shared" si="20"/>
        <v>315000</v>
      </c>
      <c r="W79" s="38">
        <f t="shared" si="23"/>
        <v>0</v>
      </c>
      <c r="X79" s="39">
        <f t="shared" si="24"/>
        <v>0</v>
      </c>
      <c r="Y79" s="39">
        <f t="shared" si="25"/>
        <v>0</v>
      </c>
      <c r="Z79" s="40">
        <f t="shared" si="34"/>
        <v>0</v>
      </c>
      <c r="AA79" s="41">
        <f t="shared" si="26"/>
        <v>0</v>
      </c>
      <c r="AB79" s="41">
        <f t="shared" si="27"/>
        <v>0</v>
      </c>
      <c r="AC79" s="41">
        <f t="shared" si="28"/>
        <v>0</v>
      </c>
      <c r="AD79" s="42">
        <f t="shared" ref="AD79:AD142" si="35">AA79+AB79+AC79</f>
        <v>0</v>
      </c>
    </row>
    <row r="80" spans="1:30" s="43" customFormat="1" ht="18.75" hidden="1" customHeight="1" x14ac:dyDescent="0.25">
      <c r="A80" s="25">
        <v>69</v>
      </c>
      <c r="B80" s="26" t="s">
        <v>172</v>
      </c>
      <c r="C80" s="26" t="s">
        <v>103</v>
      </c>
      <c r="D80" s="27" t="s">
        <v>41</v>
      </c>
      <c r="E80" s="28">
        <f t="shared" si="29"/>
        <v>30</v>
      </c>
      <c r="F80" s="28">
        <v>1933</v>
      </c>
      <c r="G80" s="28">
        <f t="shared" si="21"/>
        <v>57990</v>
      </c>
      <c r="H80" s="29">
        <v>11</v>
      </c>
      <c r="I80" s="29">
        <f t="shared" si="30"/>
        <v>21263</v>
      </c>
      <c r="J80" s="29">
        <v>14</v>
      </c>
      <c r="K80" s="29">
        <f t="shared" si="31"/>
        <v>27062</v>
      </c>
      <c r="L80" s="29">
        <v>5</v>
      </c>
      <c r="M80" s="30">
        <f t="shared" si="32"/>
        <v>9665</v>
      </c>
      <c r="N80" s="28">
        <f t="shared" si="33"/>
        <v>30</v>
      </c>
      <c r="O80" s="28">
        <v>1933</v>
      </c>
      <c r="P80" s="28">
        <f t="shared" si="22"/>
        <v>57990</v>
      </c>
      <c r="Q80" s="29">
        <v>11</v>
      </c>
      <c r="R80" s="29">
        <f t="shared" si="18"/>
        <v>21263</v>
      </c>
      <c r="S80" s="29">
        <v>14</v>
      </c>
      <c r="T80" s="29">
        <f t="shared" si="19"/>
        <v>27062</v>
      </c>
      <c r="U80" s="29">
        <v>5</v>
      </c>
      <c r="V80" s="30">
        <f t="shared" si="20"/>
        <v>9665</v>
      </c>
      <c r="W80" s="38">
        <f t="shared" si="23"/>
        <v>0</v>
      </c>
      <c r="X80" s="39">
        <f t="shared" si="24"/>
        <v>0</v>
      </c>
      <c r="Y80" s="39">
        <f t="shared" si="25"/>
        <v>0</v>
      </c>
      <c r="Z80" s="40">
        <f t="shared" si="34"/>
        <v>0</v>
      </c>
      <c r="AA80" s="41">
        <f t="shared" si="26"/>
        <v>0</v>
      </c>
      <c r="AB80" s="41">
        <f t="shared" si="27"/>
        <v>0</v>
      </c>
      <c r="AC80" s="41">
        <f t="shared" si="28"/>
        <v>0</v>
      </c>
      <c r="AD80" s="42">
        <f t="shared" si="35"/>
        <v>0</v>
      </c>
    </row>
    <row r="81" spans="1:30" s="43" customFormat="1" ht="18.75" hidden="1" customHeight="1" x14ac:dyDescent="0.25">
      <c r="A81" s="25">
        <v>70</v>
      </c>
      <c r="B81" s="26" t="s">
        <v>173</v>
      </c>
      <c r="C81" s="26" t="s">
        <v>103</v>
      </c>
      <c r="D81" s="27" t="s">
        <v>41</v>
      </c>
      <c r="E81" s="28">
        <f t="shared" si="29"/>
        <v>80</v>
      </c>
      <c r="F81" s="28">
        <v>1536</v>
      </c>
      <c r="G81" s="28">
        <f t="shared" si="21"/>
        <v>122880</v>
      </c>
      <c r="H81" s="29">
        <v>23</v>
      </c>
      <c r="I81" s="29">
        <f t="shared" si="30"/>
        <v>35328</v>
      </c>
      <c r="J81" s="29">
        <v>45</v>
      </c>
      <c r="K81" s="29">
        <f t="shared" si="31"/>
        <v>69120</v>
      </c>
      <c r="L81" s="29">
        <v>12</v>
      </c>
      <c r="M81" s="30">
        <f t="shared" si="32"/>
        <v>18432</v>
      </c>
      <c r="N81" s="28">
        <f t="shared" si="33"/>
        <v>80</v>
      </c>
      <c r="O81" s="28">
        <v>1536</v>
      </c>
      <c r="P81" s="28">
        <f t="shared" si="22"/>
        <v>122880</v>
      </c>
      <c r="Q81" s="29">
        <v>23</v>
      </c>
      <c r="R81" s="29">
        <f t="shared" si="18"/>
        <v>35328</v>
      </c>
      <c r="S81" s="29">
        <v>45</v>
      </c>
      <c r="T81" s="29">
        <f t="shared" si="19"/>
        <v>69120</v>
      </c>
      <c r="U81" s="29">
        <v>12</v>
      </c>
      <c r="V81" s="30">
        <f t="shared" si="20"/>
        <v>18432</v>
      </c>
      <c r="W81" s="38">
        <f t="shared" si="23"/>
        <v>0</v>
      </c>
      <c r="X81" s="39">
        <f t="shared" si="24"/>
        <v>0</v>
      </c>
      <c r="Y81" s="39">
        <f t="shared" si="25"/>
        <v>0</v>
      </c>
      <c r="Z81" s="40">
        <f t="shared" si="34"/>
        <v>0</v>
      </c>
      <c r="AA81" s="41">
        <f t="shared" si="26"/>
        <v>0</v>
      </c>
      <c r="AB81" s="41">
        <f t="shared" si="27"/>
        <v>0</v>
      </c>
      <c r="AC81" s="41">
        <f t="shared" si="28"/>
        <v>0</v>
      </c>
      <c r="AD81" s="42">
        <f t="shared" si="35"/>
        <v>0</v>
      </c>
    </row>
    <row r="82" spans="1:30" s="43" customFormat="1" ht="18.75" hidden="1" customHeight="1" x14ac:dyDescent="0.25">
      <c r="A82" s="25">
        <v>71</v>
      </c>
      <c r="B82" s="26" t="s">
        <v>174</v>
      </c>
      <c r="C82" s="26" t="s">
        <v>103</v>
      </c>
      <c r="D82" s="27" t="s">
        <v>41</v>
      </c>
      <c r="E82" s="28">
        <f t="shared" si="29"/>
        <v>50</v>
      </c>
      <c r="F82" s="28">
        <v>1190</v>
      </c>
      <c r="G82" s="28">
        <f t="shared" si="21"/>
        <v>59500</v>
      </c>
      <c r="H82" s="29">
        <v>23</v>
      </c>
      <c r="I82" s="29">
        <f t="shared" si="30"/>
        <v>27370</v>
      </c>
      <c r="J82" s="29">
        <v>22</v>
      </c>
      <c r="K82" s="29">
        <f t="shared" si="31"/>
        <v>26180</v>
      </c>
      <c r="L82" s="29">
        <v>5</v>
      </c>
      <c r="M82" s="30">
        <f t="shared" si="32"/>
        <v>5950</v>
      </c>
      <c r="N82" s="28">
        <f t="shared" si="33"/>
        <v>50</v>
      </c>
      <c r="O82" s="28">
        <v>1190</v>
      </c>
      <c r="P82" s="28">
        <f t="shared" si="22"/>
        <v>59500</v>
      </c>
      <c r="Q82" s="29">
        <v>23</v>
      </c>
      <c r="R82" s="29">
        <f t="shared" si="18"/>
        <v>27370</v>
      </c>
      <c r="S82" s="29">
        <v>22</v>
      </c>
      <c r="T82" s="29">
        <f t="shared" si="19"/>
        <v>26180</v>
      </c>
      <c r="U82" s="29">
        <v>5</v>
      </c>
      <c r="V82" s="30">
        <f t="shared" si="20"/>
        <v>5950</v>
      </c>
      <c r="W82" s="38">
        <f t="shared" si="23"/>
        <v>0</v>
      </c>
      <c r="X82" s="39">
        <f t="shared" si="24"/>
        <v>0</v>
      </c>
      <c r="Y82" s="39">
        <f t="shared" si="25"/>
        <v>0</v>
      </c>
      <c r="Z82" s="40">
        <f t="shared" si="34"/>
        <v>0</v>
      </c>
      <c r="AA82" s="41">
        <f t="shared" si="26"/>
        <v>0</v>
      </c>
      <c r="AB82" s="41">
        <f t="shared" si="27"/>
        <v>0</v>
      </c>
      <c r="AC82" s="41">
        <f t="shared" si="28"/>
        <v>0</v>
      </c>
      <c r="AD82" s="42">
        <f t="shared" si="35"/>
        <v>0</v>
      </c>
    </row>
    <row r="83" spans="1:30" s="43" customFormat="1" ht="18.75" hidden="1" customHeight="1" x14ac:dyDescent="0.25">
      <c r="A83" s="25">
        <v>72</v>
      </c>
      <c r="B83" s="26" t="s">
        <v>175</v>
      </c>
      <c r="C83" s="26" t="s">
        <v>103</v>
      </c>
      <c r="D83" s="27" t="s">
        <v>41</v>
      </c>
      <c r="E83" s="28">
        <f t="shared" si="29"/>
        <v>60</v>
      </c>
      <c r="F83" s="28">
        <v>4094</v>
      </c>
      <c r="G83" s="28">
        <f t="shared" si="21"/>
        <v>245640</v>
      </c>
      <c r="H83" s="29">
        <v>28</v>
      </c>
      <c r="I83" s="29">
        <f t="shared" si="30"/>
        <v>114632</v>
      </c>
      <c r="J83" s="29">
        <v>22</v>
      </c>
      <c r="K83" s="29">
        <f t="shared" si="31"/>
        <v>90068</v>
      </c>
      <c r="L83" s="29">
        <v>10</v>
      </c>
      <c r="M83" s="30">
        <f t="shared" si="32"/>
        <v>40940</v>
      </c>
      <c r="N83" s="28">
        <f t="shared" si="33"/>
        <v>60</v>
      </c>
      <c r="O83" s="28">
        <v>4094</v>
      </c>
      <c r="P83" s="28">
        <f t="shared" si="22"/>
        <v>245640</v>
      </c>
      <c r="Q83" s="29">
        <v>28</v>
      </c>
      <c r="R83" s="29">
        <f t="shared" si="18"/>
        <v>114632</v>
      </c>
      <c r="S83" s="29">
        <v>22</v>
      </c>
      <c r="T83" s="29">
        <f t="shared" si="19"/>
        <v>90068</v>
      </c>
      <c r="U83" s="29">
        <v>10</v>
      </c>
      <c r="V83" s="30">
        <f t="shared" si="20"/>
        <v>40940</v>
      </c>
      <c r="W83" s="38">
        <f t="shared" si="23"/>
        <v>0</v>
      </c>
      <c r="X83" s="39">
        <f t="shared" si="24"/>
        <v>0</v>
      </c>
      <c r="Y83" s="39">
        <f t="shared" si="25"/>
        <v>0</v>
      </c>
      <c r="Z83" s="40">
        <f t="shared" si="34"/>
        <v>0</v>
      </c>
      <c r="AA83" s="41">
        <f t="shared" si="26"/>
        <v>0</v>
      </c>
      <c r="AB83" s="41">
        <f t="shared" si="27"/>
        <v>0</v>
      </c>
      <c r="AC83" s="41">
        <f t="shared" si="28"/>
        <v>0</v>
      </c>
      <c r="AD83" s="42">
        <f t="shared" si="35"/>
        <v>0</v>
      </c>
    </row>
    <row r="84" spans="1:30" s="43" customFormat="1" ht="18.75" hidden="1" customHeight="1" x14ac:dyDescent="0.25">
      <c r="A84" s="25">
        <v>73</v>
      </c>
      <c r="B84" s="26" t="s">
        <v>176</v>
      </c>
      <c r="C84" s="26" t="s">
        <v>103</v>
      </c>
      <c r="D84" s="27" t="s">
        <v>41</v>
      </c>
      <c r="E84" s="28">
        <f t="shared" si="29"/>
        <v>60</v>
      </c>
      <c r="F84" s="28">
        <v>5580</v>
      </c>
      <c r="G84" s="28">
        <f t="shared" si="21"/>
        <v>334800</v>
      </c>
      <c r="H84" s="29">
        <v>28</v>
      </c>
      <c r="I84" s="29">
        <f t="shared" si="30"/>
        <v>156240</v>
      </c>
      <c r="J84" s="29">
        <v>22</v>
      </c>
      <c r="K84" s="29">
        <f t="shared" si="31"/>
        <v>122760</v>
      </c>
      <c r="L84" s="29">
        <v>10</v>
      </c>
      <c r="M84" s="30">
        <f t="shared" si="32"/>
        <v>55800</v>
      </c>
      <c r="N84" s="28">
        <f t="shared" si="33"/>
        <v>60</v>
      </c>
      <c r="O84" s="28">
        <v>5580</v>
      </c>
      <c r="P84" s="28">
        <f t="shared" si="22"/>
        <v>334800</v>
      </c>
      <c r="Q84" s="29">
        <v>28</v>
      </c>
      <c r="R84" s="29">
        <f t="shared" si="18"/>
        <v>156240</v>
      </c>
      <c r="S84" s="29">
        <v>22</v>
      </c>
      <c r="T84" s="29">
        <f t="shared" si="19"/>
        <v>122760</v>
      </c>
      <c r="U84" s="29">
        <v>10</v>
      </c>
      <c r="V84" s="30">
        <f t="shared" si="20"/>
        <v>55800</v>
      </c>
      <c r="W84" s="38">
        <f t="shared" si="23"/>
        <v>0</v>
      </c>
      <c r="X84" s="39">
        <f t="shared" si="24"/>
        <v>0</v>
      </c>
      <c r="Y84" s="39">
        <f t="shared" si="25"/>
        <v>0</v>
      </c>
      <c r="Z84" s="40">
        <f t="shared" si="34"/>
        <v>0</v>
      </c>
      <c r="AA84" s="41">
        <f t="shared" si="26"/>
        <v>0</v>
      </c>
      <c r="AB84" s="41">
        <f t="shared" si="27"/>
        <v>0</v>
      </c>
      <c r="AC84" s="41">
        <f t="shared" si="28"/>
        <v>0</v>
      </c>
      <c r="AD84" s="42">
        <f t="shared" si="35"/>
        <v>0</v>
      </c>
    </row>
    <row r="85" spans="1:30" s="43" customFormat="1" ht="18.75" hidden="1" customHeight="1" x14ac:dyDescent="0.25">
      <c r="A85" s="25">
        <v>74</v>
      </c>
      <c r="B85" s="26" t="s">
        <v>177</v>
      </c>
      <c r="C85" s="26" t="s">
        <v>103</v>
      </c>
      <c r="D85" s="27" t="s">
        <v>41</v>
      </c>
      <c r="E85" s="28">
        <f t="shared" si="29"/>
        <v>450</v>
      </c>
      <c r="F85" s="28">
        <v>1050</v>
      </c>
      <c r="G85" s="28">
        <f t="shared" si="21"/>
        <v>472500</v>
      </c>
      <c r="H85" s="29">
        <v>140</v>
      </c>
      <c r="I85" s="29">
        <f t="shared" si="30"/>
        <v>147000</v>
      </c>
      <c r="J85" s="29">
        <v>270</v>
      </c>
      <c r="K85" s="29">
        <f t="shared" si="31"/>
        <v>283500</v>
      </c>
      <c r="L85" s="29">
        <v>40</v>
      </c>
      <c r="M85" s="30">
        <f t="shared" si="32"/>
        <v>42000</v>
      </c>
      <c r="N85" s="28">
        <f t="shared" si="33"/>
        <v>450</v>
      </c>
      <c r="O85" s="28">
        <v>1050</v>
      </c>
      <c r="P85" s="28">
        <f t="shared" si="22"/>
        <v>472500</v>
      </c>
      <c r="Q85" s="29">
        <v>140</v>
      </c>
      <c r="R85" s="29">
        <f t="shared" si="18"/>
        <v>147000</v>
      </c>
      <c r="S85" s="29">
        <v>270</v>
      </c>
      <c r="T85" s="29">
        <f t="shared" si="19"/>
        <v>283500</v>
      </c>
      <c r="U85" s="29">
        <v>40</v>
      </c>
      <c r="V85" s="30">
        <f t="shared" si="20"/>
        <v>42000</v>
      </c>
      <c r="W85" s="38">
        <f t="shared" si="23"/>
        <v>0</v>
      </c>
      <c r="X85" s="39">
        <f t="shared" si="24"/>
        <v>0</v>
      </c>
      <c r="Y85" s="39">
        <f t="shared" si="25"/>
        <v>0</v>
      </c>
      <c r="Z85" s="40">
        <f t="shared" si="34"/>
        <v>0</v>
      </c>
      <c r="AA85" s="41">
        <f t="shared" si="26"/>
        <v>0</v>
      </c>
      <c r="AB85" s="41">
        <f t="shared" si="27"/>
        <v>0</v>
      </c>
      <c r="AC85" s="41">
        <f t="shared" si="28"/>
        <v>0</v>
      </c>
      <c r="AD85" s="42">
        <f t="shared" si="35"/>
        <v>0</v>
      </c>
    </row>
    <row r="86" spans="1:30" s="43" customFormat="1" ht="18.75" customHeight="1" x14ac:dyDescent="0.25">
      <c r="A86" s="25">
        <v>75</v>
      </c>
      <c r="B86" s="26" t="s">
        <v>178</v>
      </c>
      <c r="C86" s="26" t="s">
        <v>103</v>
      </c>
      <c r="D86" s="27" t="s">
        <v>41</v>
      </c>
      <c r="E86" s="28">
        <f t="shared" si="29"/>
        <v>85</v>
      </c>
      <c r="F86" s="28">
        <v>1769</v>
      </c>
      <c r="G86" s="28">
        <f t="shared" si="21"/>
        <v>150365</v>
      </c>
      <c r="H86" s="29">
        <v>32</v>
      </c>
      <c r="I86" s="29">
        <f t="shared" si="30"/>
        <v>56608</v>
      </c>
      <c r="J86" s="29">
        <v>38</v>
      </c>
      <c r="K86" s="29">
        <f t="shared" si="31"/>
        <v>67222</v>
      </c>
      <c r="L86" s="29">
        <v>15</v>
      </c>
      <c r="M86" s="30">
        <f t="shared" si="32"/>
        <v>26535</v>
      </c>
      <c r="N86" s="28">
        <f t="shared" si="33"/>
        <v>60</v>
      </c>
      <c r="O86" s="28">
        <v>1769</v>
      </c>
      <c r="P86" s="28">
        <f t="shared" si="22"/>
        <v>106140</v>
      </c>
      <c r="Q86" s="29">
        <v>22</v>
      </c>
      <c r="R86" s="29">
        <f t="shared" si="18"/>
        <v>38918</v>
      </c>
      <c r="S86" s="29">
        <v>28</v>
      </c>
      <c r="T86" s="29">
        <f t="shared" si="19"/>
        <v>49532</v>
      </c>
      <c r="U86" s="29">
        <v>10</v>
      </c>
      <c r="V86" s="30">
        <f t="shared" si="20"/>
        <v>17690</v>
      </c>
      <c r="W86" s="38">
        <f t="shared" si="23"/>
        <v>10</v>
      </c>
      <c r="X86" s="39">
        <f t="shared" si="24"/>
        <v>10</v>
      </c>
      <c r="Y86" s="39">
        <f t="shared" si="25"/>
        <v>5</v>
      </c>
      <c r="Z86" s="40">
        <f>W86+X86+Y86</f>
        <v>25</v>
      </c>
      <c r="AA86" s="41">
        <f t="shared" si="26"/>
        <v>17690</v>
      </c>
      <c r="AB86" s="41">
        <f t="shared" si="27"/>
        <v>17690</v>
      </c>
      <c r="AC86" s="41">
        <f t="shared" si="28"/>
        <v>8845</v>
      </c>
      <c r="AD86" s="42">
        <f t="shared" si="35"/>
        <v>44225</v>
      </c>
    </row>
    <row r="87" spans="1:30" s="43" customFormat="1" ht="18.75" hidden="1" customHeight="1" x14ac:dyDescent="0.25">
      <c r="A87" s="25">
        <v>76</v>
      </c>
      <c r="B87" s="26" t="s">
        <v>179</v>
      </c>
      <c r="C87" s="26" t="s">
        <v>103</v>
      </c>
      <c r="D87" s="27" t="s">
        <v>41</v>
      </c>
      <c r="E87" s="28">
        <f t="shared" si="29"/>
        <v>80</v>
      </c>
      <c r="F87" s="28">
        <v>2136</v>
      </c>
      <c r="G87" s="28">
        <f t="shared" si="21"/>
        <v>170880</v>
      </c>
      <c r="H87" s="29">
        <v>30</v>
      </c>
      <c r="I87" s="29">
        <f t="shared" si="30"/>
        <v>64080</v>
      </c>
      <c r="J87" s="29">
        <v>27</v>
      </c>
      <c r="K87" s="29">
        <f t="shared" si="31"/>
        <v>57672</v>
      </c>
      <c r="L87" s="29">
        <v>23</v>
      </c>
      <c r="M87" s="30">
        <f t="shared" si="32"/>
        <v>49128</v>
      </c>
      <c r="N87" s="28">
        <f t="shared" si="33"/>
        <v>80</v>
      </c>
      <c r="O87" s="28">
        <v>2136</v>
      </c>
      <c r="P87" s="28">
        <f t="shared" si="22"/>
        <v>170880</v>
      </c>
      <c r="Q87" s="29">
        <v>30</v>
      </c>
      <c r="R87" s="29">
        <f t="shared" si="18"/>
        <v>64080</v>
      </c>
      <c r="S87" s="29">
        <v>27</v>
      </c>
      <c r="T87" s="29">
        <f t="shared" si="19"/>
        <v>57672</v>
      </c>
      <c r="U87" s="29">
        <v>23</v>
      </c>
      <c r="V87" s="30">
        <f t="shared" si="20"/>
        <v>49128</v>
      </c>
      <c r="W87" s="38">
        <f t="shared" si="23"/>
        <v>0</v>
      </c>
      <c r="X87" s="39">
        <f t="shared" si="24"/>
        <v>0</v>
      </c>
      <c r="Y87" s="39">
        <f t="shared" si="25"/>
        <v>0</v>
      </c>
      <c r="Z87" s="40">
        <f t="shared" si="34"/>
        <v>0</v>
      </c>
      <c r="AA87" s="41">
        <f t="shared" si="26"/>
        <v>0</v>
      </c>
      <c r="AB87" s="41">
        <f t="shared" si="27"/>
        <v>0</v>
      </c>
      <c r="AC87" s="41">
        <f t="shared" si="28"/>
        <v>0</v>
      </c>
      <c r="AD87" s="42">
        <f t="shared" si="35"/>
        <v>0</v>
      </c>
    </row>
    <row r="88" spans="1:30" s="43" customFormat="1" ht="18.75" hidden="1" customHeight="1" x14ac:dyDescent="0.25">
      <c r="A88" s="25">
        <v>77</v>
      </c>
      <c r="B88" s="26" t="s">
        <v>180</v>
      </c>
      <c r="C88" s="26" t="s">
        <v>103</v>
      </c>
      <c r="D88" s="27" t="s">
        <v>41</v>
      </c>
      <c r="E88" s="28">
        <f t="shared" si="29"/>
        <v>550</v>
      </c>
      <c r="F88" s="28">
        <v>1720</v>
      </c>
      <c r="G88" s="28">
        <f t="shared" si="21"/>
        <v>946000</v>
      </c>
      <c r="H88" s="29">
        <v>177</v>
      </c>
      <c r="I88" s="29">
        <f t="shared" si="30"/>
        <v>304440</v>
      </c>
      <c r="J88" s="29">
        <v>223</v>
      </c>
      <c r="K88" s="29">
        <f t="shared" si="31"/>
        <v>383560</v>
      </c>
      <c r="L88" s="29">
        <v>150</v>
      </c>
      <c r="M88" s="30">
        <f t="shared" si="32"/>
        <v>258000</v>
      </c>
      <c r="N88" s="28">
        <f t="shared" si="33"/>
        <v>550</v>
      </c>
      <c r="O88" s="28">
        <v>1720</v>
      </c>
      <c r="P88" s="28">
        <f t="shared" si="22"/>
        <v>946000</v>
      </c>
      <c r="Q88" s="29">
        <v>177</v>
      </c>
      <c r="R88" s="29">
        <f t="shared" si="18"/>
        <v>304440</v>
      </c>
      <c r="S88" s="29">
        <v>223</v>
      </c>
      <c r="T88" s="29">
        <f t="shared" si="19"/>
        <v>383560</v>
      </c>
      <c r="U88" s="29">
        <v>150</v>
      </c>
      <c r="V88" s="30">
        <f t="shared" si="20"/>
        <v>258000</v>
      </c>
      <c r="W88" s="38">
        <f t="shared" si="23"/>
        <v>0</v>
      </c>
      <c r="X88" s="39">
        <f t="shared" si="24"/>
        <v>0</v>
      </c>
      <c r="Y88" s="39">
        <f t="shared" si="25"/>
        <v>0</v>
      </c>
      <c r="Z88" s="40">
        <f t="shared" si="34"/>
        <v>0</v>
      </c>
      <c r="AA88" s="41">
        <f t="shared" si="26"/>
        <v>0</v>
      </c>
      <c r="AB88" s="41">
        <f t="shared" si="27"/>
        <v>0</v>
      </c>
      <c r="AC88" s="41">
        <f t="shared" si="28"/>
        <v>0</v>
      </c>
      <c r="AD88" s="42">
        <f t="shared" si="35"/>
        <v>0</v>
      </c>
    </row>
    <row r="89" spans="1:30" s="43" customFormat="1" ht="18.75" hidden="1" customHeight="1" x14ac:dyDescent="0.25">
      <c r="A89" s="25">
        <v>78</v>
      </c>
      <c r="B89" s="26" t="s">
        <v>181</v>
      </c>
      <c r="C89" s="26" t="s">
        <v>103</v>
      </c>
      <c r="D89" s="27" t="s">
        <v>41</v>
      </c>
      <c r="E89" s="28">
        <f t="shared" si="29"/>
        <v>200</v>
      </c>
      <c r="F89" s="28">
        <v>2369</v>
      </c>
      <c r="G89" s="28">
        <f t="shared" si="21"/>
        <v>473800</v>
      </c>
      <c r="H89" s="29">
        <v>123</v>
      </c>
      <c r="I89" s="29">
        <f t="shared" si="30"/>
        <v>291387</v>
      </c>
      <c r="J89" s="29">
        <v>54</v>
      </c>
      <c r="K89" s="29">
        <f t="shared" si="31"/>
        <v>127926</v>
      </c>
      <c r="L89" s="29">
        <v>23</v>
      </c>
      <c r="M89" s="30">
        <f t="shared" si="32"/>
        <v>54487</v>
      </c>
      <c r="N89" s="28">
        <f t="shared" si="33"/>
        <v>200</v>
      </c>
      <c r="O89" s="28">
        <v>2369</v>
      </c>
      <c r="P89" s="28">
        <f t="shared" si="22"/>
        <v>473800</v>
      </c>
      <c r="Q89" s="29">
        <v>123</v>
      </c>
      <c r="R89" s="29">
        <f t="shared" si="18"/>
        <v>291387</v>
      </c>
      <c r="S89" s="29">
        <v>54</v>
      </c>
      <c r="T89" s="29">
        <f t="shared" si="19"/>
        <v>127926</v>
      </c>
      <c r="U89" s="29">
        <v>23</v>
      </c>
      <c r="V89" s="30">
        <f t="shared" si="20"/>
        <v>54487</v>
      </c>
      <c r="W89" s="38">
        <f t="shared" si="23"/>
        <v>0</v>
      </c>
      <c r="X89" s="39">
        <f t="shared" si="24"/>
        <v>0</v>
      </c>
      <c r="Y89" s="39">
        <f t="shared" si="25"/>
        <v>0</v>
      </c>
      <c r="Z89" s="40">
        <f t="shared" si="34"/>
        <v>0</v>
      </c>
      <c r="AA89" s="41">
        <f t="shared" si="26"/>
        <v>0</v>
      </c>
      <c r="AB89" s="41">
        <f t="shared" si="27"/>
        <v>0</v>
      </c>
      <c r="AC89" s="41">
        <f t="shared" si="28"/>
        <v>0</v>
      </c>
      <c r="AD89" s="42">
        <f t="shared" si="35"/>
        <v>0</v>
      </c>
    </row>
    <row r="90" spans="1:30" s="43" customFormat="1" ht="18.75" hidden="1" customHeight="1" x14ac:dyDescent="0.25">
      <c r="A90" s="25">
        <v>79</v>
      </c>
      <c r="B90" s="26" t="s">
        <v>182</v>
      </c>
      <c r="C90" s="26" t="s">
        <v>103</v>
      </c>
      <c r="D90" s="27" t="s">
        <v>183</v>
      </c>
      <c r="E90" s="28">
        <f t="shared" si="29"/>
        <v>2700</v>
      </c>
      <c r="F90" s="28">
        <v>675</v>
      </c>
      <c r="G90" s="28">
        <f t="shared" si="21"/>
        <v>1822500</v>
      </c>
      <c r="H90" s="29">
        <v>1036</v>
      </c>
      <c r="I90" s="29">
        <f t="shared" si="30"/>
        <v>699300</v>
      </c>
      <c r="J90" s="29">
        <v>1164</v>
      </c>
      <c r="K90" s="29">
        <f t="shared" si="31"/>
        <v>785700</v>
      </c>
      <c r="L90" s="29">
        <v>500</v>
      </c>
      <c r="M90" s="30">
        <f t="shared" si="32"/>
        <v>337500</v>
      </c>
      <c r="N90" s="28">
        <f t="shared" si="33"/>
        <v>2700</v>
      </c>
      <c r="O90" s="28">
        <v>675</v>
      </c>
      <c r="P90" s="28">
        <f t="shared" si="22"/>
        <v>1822500</v>
      </c>
      <c r="Q90" s="29">
        <v>1036</v>
      </c>
      <c r="R90" s="29">
        <f t="shared" ref="R90:R155" si="36">O90*Q90</f>
        <v>699300</v>
      </c>
      <c r="S90" s="29">
        <v>1164</v>
      </c>
      <c r="T90" s="29">
        <f t="shared" ref="T90:T155" si="37">O90*S90</f>
        <v>785700</v>
      </c>
      <c r="U90" s="29">
        <v>500</v>
      </c>
      <c r="V90" s="30">
        <f t="shared" ref="V90:V155" si="38">O90*U90</f>
        <v>337500</v>
      </c>
      <c r="W90" s="38">
        <f t="shared" si="23"/>
        <v>0</v>
      </c>
      <c r="X90" s="39">
        <f t="shared" si="24"/>
        <v>0</v>
      </c>
      <c r="Y90" s="39">
        <f t="shared" si="25"/>
        <v>0</v>
      </c>
      <c r="Z90" s="40">
        <f t="shared" si="34"/>
        <v>0</v>
      </c>
      <c r="AA90" s="41">
        <f t="shared" si="26"/>
        <v>0</v>
      </c>
      <c r="AB90" s="41">
        <f t="shared" si="27"/>
        <v>0</v>
      </c>
      <c r="AC90" s="41">
        <f t="shared" si="28"/>
        <v>0</v>
      </c>
      <c r="AD90" s="42">
        <f t="shared" si="35"/>
        <v>0</v>
      </c>
    </row>
    <row r="91" spans="1:30" s="43" customFormat="1" ht="31.5" hidden="1" customHeight="1" x14ac:dyDescent="0.25">
      <c r="A91" s="25">
        <v>80</v>
      </c>
      <c r="B91" s="26" t="s">
        <v>184</v>
      </c>
      <c r="C91" s="26" t="s">
        <v>103</v>
      </c>
      <c r="D91" s="27" t="s">
        <v>185</v>
      </c>
      <c r="E91" s="28">
        <f t="shared" si="29"/>
        <v>300</v>
      </c>
      <c r="F91" s="28">
        <v>735</v>
      </c>
      <c r="G91" s="28">
        <f t="shared" si="21"/>
        <v>220500</v>
      </c>
      <c r="H91" s="29">
        <v>130</v>
      </c>
      <c r="I91" s="29">
        <f t="shared" si="30"/>
        <v>95550</v>
      </c>
      <c r="J91" s="29">
        <v>100</v>
      </c>
      <c r="K91" s="29">
        <f t="shared" si="31"/>
        <v>73500</v>
      </c>
      <c r="L91" s="29">
        <v>70</v>
      </c>
      <c r="M91" s="30">
        <f t="shared" si="32"/>
        <v>51450</v>
      </c>
      <c r="N91" s="28">
        <f t="shared" si="33"/>
        <v>300</v>
      </c>
      <c r="O91" s="28">
        <v>735</v>
      </c>
      <c r="P91" s="28">
        <f t="shared" si="22"/>
        <v>220500</v>
      </c>
      <c r="Q91" s="29">
        <v>130</v>
      </c>
      <c r="R91" s="29">
        <f t="shared" si="36"/>
        <v>95550</v>
      </c>
      <c r="S91" s="29">
        <v>100</v>
      </c>
      <c r="T91" s="29">
        <f t="shared" si="37"/>
        <v>73500</v>
      </c>
      <c r="U91" s="29">
        <v>70</v>
      </c>
      <c r="V91" s="30">
        <f t="shared" si="38"/>
        <v>51450</v>
      </c>
      <c r="W91" s="38">
        <f t="shared" si="23"/>
        <v>0</v>
      </c>
      <c r="X91" s="39">
        <f t="shared" si="24"/>
        <v>0</v>
      </c>
      <c r="Y91" s="39">
        <f t="shared" si="25"/>
        <v>0</v>
      </c>
      <c r="Z91" s="40">
        <f t="shared" si="34"/>
        <v>0</v>
      </c>
      <c r="AA91" s="41">
        <f t="shared" si="26"/>
        <v>0</v>
      </c>
      <c r="AB91" s="41">
        <f t="shared" si="27"/>
        <v>0</v>
      </c>
      <c r="AC91" s="41">
        <f t="shared" si="28"/>
        <v>0</v>
      </c>
      <c r="AD91" s="42">
        <f t="shared" si="35"/>
        <v>0</v>
      </c>
    </row>
    <row r="92" spans="1:30" s="43" customFormat="1" ht="18.75" hidden="1" customHeight="1" x14ac:dyDescent="0.25">
      <c r="A92" s="25">
        <v>81</v>
      </c>
      <c r="B92" s="26" t="s">
        <v>186</v>
      </c>
      <c r="C92" s="26" t="s">
        <v>103</v>
      </c>
      <c r="D92" s="27" t="s">
        <v>187</v>
      </c>
      <c r="E92" s="28">
        <f t="shared" si="29"/>
        <v>50</v>
      </c>
      <c r="F92" s="28">
        <v>879</v>
      </c>
      <c r="G92" s="28">
        <f t="shared" si="21"/>
        <v>43950</v>
      </c>
      <c r="H92" s="29">
        <v>23</v>
      </c>
      <c r="I92" s="29">
        <f t="shared" si="30"/>
        <v>20217</v>
      </c>
      <c r="J92" s="29">
        <v>27</v>
      </c>
      <c r="K92" s="29">
        <f t="shared" si="31"/>
        <v>23733</v>
      </c>
      <c r="L92" s="29">
        <v>0</v>
      </c>
      <c r="M92" s="30">
        <f t="shared" si="32"/>
        <v>0</v>
      </c>
      <c r="N92" s="28">
        <f t="shared" si="33"/>
        <v>50</v>
      </c>
      <c r="O92" s="28">
        <v>879</v>
      </c>
      <c r="P92" s="28">
        <f t="shared" si="22"/>
        <v>43950</v>
      </c>
      <c r="Q92" s="29">
        <v>23</v>
      </c>
      <c r="R92" s="29">
        <f t="shared" si="36"/>
        <v>20217</v>
      </c>
      <c r="S92" s="29">
        <v>27</v>
      </c>
      <c r="T92" s="29">
        <f t="shared" si="37"/>
        <v>23733</v>
      </c>
      <c r="U92" s="29">
        <v>0</v>
      </c>
      <c r="V92" s="30">
        <f t="shared" si="38"/>
        <v>0</v>
      </c>
      <c r="W92" s="38">
        <f t="shared" si="23"/>
        <v>0</v>
      </c>
      <c r="X92" s="39">
        <f t="shared" si="24"/>
        <v>0</v>
      </c>
      <c r="Y92" s="39">
        <f t="shared" si="25"/>
        <v>0</v>
      </c>
      <c r="Z92" s="40">
        <f t="shared" si="34"/>
        <v>0</v>
      </c>
      <c r="AA92" s="41">
        <f t="shared" si="26"/>
        <v>0</v>
      </c>
      <c r="AB92" s="41">
        <f t="shared" si="27"/>
        <v>0</v>
      </c>
      <c r="AC92" s="41">
        <f t="shared" si="28"/>
        <v>0</v>
      </c>
      <c r="AD92" s="42">
        <f t="shared" si="35"/>
        <v>0</v>
      </c>
    </row>
    <row r="93" spans="1:30" s="43" customFormat="1" ht="18.75" hidden="1" customHeight="1" x14ac:dyDescent="0.25">
      <c r="A93" s="25">
        <v>82</v>
      </c>
      <c r="B93" s="26" t="s">
        <v>188</v>
      </c>
      <c r="C93" s="26" t="s">
        <v>103</v>
      </c>
      <c r="D93" s="27" t="s">
        <v>41</v>
      </c>
      <c r="E93" s="28">
        <f t="shared" si="29"/>
        <v>2500</v>
      </c>
      <c r="F93" s="28">
        <v>1700</v>
      </c>
      <c r="G93" s="28">
        <f t="shared" si="21"/>
        <v>4250000</v>
      </c>
      <c r="H93" s="29">
        <v>1218</v>
      </c>
      <c r="I93" s="29">
        <f t="shared" si="30"/>
        <v>2070600</v>
      </c>
      <c r="J93" s="29">
        <v>1082</v>
      </c>
      <c r="K93" s="29">
        <f t="shared" si="31"/>
        <v>1839400</v>
      </c>
      <c r="L93" s="29">
        <v>200</v>
      </c>
      <c r="M93" s="30">
        <f t="shared" si="32"/>
        <v>340000</v>
      </c>
      <c r="N93" s="28">
        <f t="shared" si="33"/>
        <v>2500</v>
      </c>
      <c r="O93" s="28">
        <v>1700</v>
      </c>
      <c r="P93" s="28">
        <f t="shared" si="22"/>
        <v>4250000</v>
      </c>
      <c r="Q93" s="29">
        <v>1218</v>
      </c>
      <c r="R93" s="29">
        <f t="shared" si="36"/>
        <v>2070600</v>
      </c>
      <c r="S93" s="29">
        <v>1082</v>
      </c>
      <c r="T93" s="29">
        <f t="shared" si="37"/>
        <v>1839400</v>
      </c>
      <c r="U93" s="29">
        <v>200</v>
      </c>
      <c r="V93" s="30">
        <f t="shared" si="38"/>
        <v>340000</v>
      </c>
      <c r="W93" s="38">
        <f t="shared" si="23"/>
        <v>0</v>
      </c>
      <c r="X93" s="39">
        <f t="shared" si="24"/>
        <v>0</v>
      </c>
      <c r="Y93" s="39">
        <f t="shared" si="25"/>
        <v>0</v>
      </c>
      <c r="Z93" s="40">
        <f t="shared" si="34"/>
        <v>0</v>
      </c>
      <c r="AA93" s="41">
        <f t="shared" si="26"/>
        <v>0</v>
      </c>
      <c r="AB93" s="41">
        <f t="shared" si="27"/>
        <v>0</v>
      </c>
      <c r="AC93" s="41">
        <f t="shared" si="28"/>
        <v>0</v>
      </c>
      <c r="AD93" s="42">
        <f t="shared" si="35"/>
        <v>0</v>
      </c>
    </row>
    <row r="94" spans="1:30" s="43" customFormat="1" ht="18.75" hidden="1" customHeight="1" x14ac:dyDescent="0.25">
      <c r="A94" s="25">
        <v>83</v>
      </c>
      <c r="B94" s="26" t="s">
        <v>189</v>
      </c>
      <c r="C94" s="26" t="s">
        <v>103</v>
      </c>
      <c r="D94" s="27" t="s">
        <v>185</v>
      </c>
      <c r="E94" s="28">
        <f t="shared" si="29"/>
        <v>2100</v>
      </c>
      <c r="F94" s="28">
        <v>1750</v>
      </c>
      <c r="G94" s="28">
        <f t="shared" si="21"/>
        <v>3675000</v>
      </c>
      <c r="H94" s="29">
        <v>983</v>
      </c>
      <c r="I94" s="29">
        <f t="shared" si="30"/>
        <v>1720250</v>
      </c>
      <c r="J94" s="29">
        <v>817</v>
      </c>
      <c r="K94" s="29">
        <f t="shared" si="31"/>
        <v>1429750</v>
      </c>
      <c r="L94" s="29">
        <v>300</v>
      </c>
      <c r="M94" s="30">
        <f t="shared" si="32"/>
        <v>525000</v>
      </c>
      <c r="N94" s="28">
        <f t="shared" si="33"/>
        <v>2100</v>
      </c>
      <c r="O94" s="28">
        <v>1750</v>
      </c>
      <c r="P94" s="28">
        <f t="shared" si="22"/>
        <v>3675000</v>
      </c>
      <c r="Q94" s="29">
        <v>983</v>
      </c>
      <c r="R94" s="29">
        <f t="shared" si="36"/>
        <v>1720250</v>
      </c>
      <c r="S94" s="29">
        <v>817</v>
      </c>
      <c r="T94" s="29">
        <f t="shared" si="37"/>
        <v>1429750</v>
      </c>
      <c r="U94" s="29">
        <v>300</v>
      </c>
      <c r="V94" s="30">
        <f t="shared" si="38"/>
        <v>525000</v>
      </c>
      <c r="W94" s="38">
        <f t="shared" si="23"/>
        <v>0</v>
      </c>
      <c r="X94" s="39">
        <f t="shared" si="24"/>
        <v>0</v>
      </c>
      <c r="Y94" s="39">
        <f t="shared" si="25"/>
        <v>0</v>
      </c>
      <c r="Z94" s="40">
        <f t="shared" si="34"/>
        <v>0</v>
      </c>
      <c r="AA94" s="41">
        <f t="shared" si="26"/>
        <v>0</v>
      </c>
      <c r="AB94" s="41">
        <f t="shared" si="27"/>
        <v>0</v>
      </c>
      <c r="AC94" s="41">
        <f t="shared" si="28"/>
        <v>0</v>
      </c>
      <c r="AD94" s="42">
        <f t="shared" si="35"/>
        <v>0</v>
      </c>
    </row>
    <row r="95" spans="1:30" s="43" customFormat="1" ht="18.75" hidden="1" customHeight="1" x14ac:dyDescent="0.25">
      <c r="A95" s="25">
        <v>84</v>
      </c>
      <c r="B95" s="26" t="s">
        <v>190</v>
      </c>
      <c r="C95" s="26" t="s">
        <v>103</v>
      </c>
      <c r="D95" s="27" t="s">
        <v>185</v>
      </c>
      <c r="E95" s="28">
        <f t="shared" si="29"/>
        <v>16053</v>
      </c>
      <c r="F95" s="28">
        <v>349</v>
      </c>
      <c r="G95" s="28">
        <f t="shared" si="21"/>
        <v>5602497</v>
      </c>
      <c r="H95" s="29">
        <v>6353</v>
      </c>
      <c r="I95" s="29">
        <f t="shared" si="30"/>
        <v>2217197</v>
      </c>
      <c r="J95" s="29">
        <v>5600</v>
      </c>
      <c r="K95" s="29">
        <f t="shared" si="31"/>
        <v>1954400</v>
      </c>
      <c r="L95" s="29">
        <v>4100</v>
      </c>
      <c r="M95" s="30">
        <f t="shared" si="32"/>
        <v>1430900</v>
      </c>
      <c r="N95" s="28">
        <f t="shared" si="33"/>
        <v>16053</v>
      </c>
      <c r="O95" s="28">
        <v>349</v>
      </c>
      <c r="P95" s="28">
        <f t="shared" si="22"/>
        <v>5602497</v>
      </c>
      <c r="Q95" s="29">
        <v>6353</v>
      </c>
      <c r="R95" s="29">
        <f t="shared" si="36"/>
        <v>2217197</v>
      </c>
      <c r="S95" s="29">
        <v>5600</v>
      </c>
      <c r="T95" s="29">
        <f t="shared" si="37"/>
        <v>1954400</v>
      </c>
      <c r="U95" s="29">
        <v>4100</v>
      </c>
      <c r="V95" s="30">
        <f t="shared" si="38"/>
        <v>1430900</v>
      </c>
      <c r="W95" s="38">
        <f t="shared" si="23"/>
        <v>0</v>
      </c>
      <c r="X95" s="39">
        <f t="shared" si="24"/>
        <v>0</v>
      </c>
      <c r="Y95" s="39">
        <f t="shared" si="25"/>
        <v>0</v>
      </c>
      <c r="Z95" s="40">
        <f t="shared" si="34"/>
        <v>0</v>
      </c>
      <c r="AA95" s="41">
        <f t="shared" si="26"/>
        <v>0</v>
      </c>
      <c r="AB95" s="41">
        <f t="shared" si="27"/>
        <v>0</v>
      </c>
      <c r="AC95" s="41">
        <f t="shared" si="28"/>
        <v>0</v>
      </c>
      <c r="AD95" s="42">
        <f t="shared" si="35"/>
        <v>0</v>
      </c>
    </row>
    <row r="96" spans="1:30" s="43" customFormat="1" ht="18.75" hidden="1" customHeight="1" x14ac:dyDescent="0.25">
      <c r="A96" s="25">
        <v>85</v>
      </c>
      <c r="B96" s="26" t="s">
        <v>191</v>
      </c>
      <c r="C96" s="26" t="s">
        <v>103</v>
      </c>
      <c r="D96" s="27" t="s">
        <v>185</v>
      </c>
      <c r="E96" s="28">
        <f t="shared" si="29"/>
        <v>17200</v>
      </c>
      <c r="F96" s="28">
        <v>295</v>
      </c>
      <c r="G96" s="28">
        <f t="shared" si="21"/>
        <v>5074000</v>
      </c>
      <c r="H96" s="29">
        <v>6100</v>
      </c>
      <c r="I96" s="29">
        <f t="shared" si="30"/>
        <v>1799500</v>
      </c>
      <c r="J96" s="29">
        <v>5600</v>
      </c>
      <c r="K96" s="29">
        <f t="shared" si="31"/>
        <v>1652000</v>
      </c>
      <c r="L96" s="29">
        <v>5500</v>
      </c>
      <c r="M96" s="30">
        <f t="shared" si="32"/>
        <v>1622500</v>
      </c>
      <c r="N96" s="28">
        <f t="shared" si="33"/>
        <v>17200</v>
      </c>
      <c r="O96" s="28">
        <v>295</v>
      </c>
      <c r="P96" s="28">
        <f t="shared" si="22"/>
        <v>5074000</v>
      </c>
      <c r="Q96" s="29">
        <v>6100</v>
      </c>
      <c r="R96" s="29">
        <f t="shared" si="36"/>
        <v>1799500</v>
      </c>
      <c r="S96" s="29">
        <v>5600</v>
      </c>
      <c r="T96" s="29">
        <f t="shared" si="37"/>
        <v>1652000</v>
      </c>
      <c r="U96" s="29">
        <v>5500</v>
      </c>
      <c r="V96" s="30">
        <f t="shared" si="38"/>
        <v>1622500</v>
      </c>
      <c r="W96" s="38">
        <f t="shared" si="23"/>
        <v>0</v>
      </c>
      <c r="X96" s="39">
        <f t="shared" si="24"/>
        <v>0</v>
      </c>
      <c r="Y96" s="39">
        <f t="shared" si="25"/>
        <v>0</v>
      </c>
      <c r="Z96" s="40">
        <f t="shared" si="34"/>
        <v>0</v>
      </c>
      <c r="AA96" s="41">
        <f t="shared" si="26"/>
        <v>0</v>
      </c>
      <c r="AB96" s="41">
        <f t="shared" si="27"/>
        <v>0</v>
      </c>
      <c r="AC96" s="41">
        <f t="shared" si="28"/>
        <v>0</v>
      </c>
      <c r="AD96" s="42">
        <f t="shared" si="35"/>
        <v>0</v>
      </c>
    </row>
    <row r="97" spans="1:30" s="43" customFormat="1" ht="18.75" hidden="1" customHeight="1" x14ac:dyDescent="0.25">
      <c r="A97" s="25">
        <v>86</v>
      </c>
      <c r="B97" s="26" t="s">
        <v>192</v>
      </c>
      <c r="C97" s="26" t="s">
        <v>103</v>
      </c>
      <c r="D97" s="27" t="s">
        <v>185</v>
      </c>
      <c r="E97" s="28">
        <f t="shared" si="29"/>
        <v>60</v>
      </c>
      <c r="F97" s="28">
        <v>799</v>
      </c>
      <c r="G97" s="28">
        <f t="shared" si="21"/>
        <v>47940</v>
      </c>
      <c r="H97" s="29">
        <v>28</v>
      </c>
      <c r="I97" s="29">
        <f t="shared" si="30"/>
        <v>22372</v>
      </c>
      <c r="J97" s="29">
        <v>27</v>
      </c>
      <c r="K97" s="29">
        <f t="shared" si="31"/>
        <v>21573</v>
      </c>
      <c r="L97" s="29">
        <v>5</v>
      </c>
      <c r="M97" s="30">
        <f t="shared" si="32"/>
        <v>3995</v>
      </c>
      <c r="N97" s="28">
        <f t="shared" si="33"/>
        <v>60</v>
      </c>
      <c r="O97" s="28">
        <v>799</v>
      </c>
      <c r="P97" s="28">
        <f t="shared" si="22"/>
        <v>47940</v>
      </c>
      <c r="Q97" s="29">
        <v>28</v>
      </c>
      <c r="R97" s="29">
        <f t="shared" si="36"/>
        <v>22372</v>
      </c>
      <c r="S97" s="29">
        <v>27</v>
      </c>
      <c r="T97" s="29">
        <f t="shared" si="37"/>
        <v>21573</v>
      </c>
      <c r="U97" s="29">
        <v>5</v>
      </c>
      <c r="V97" s="30">
        <f t="shared" si="38"/>
        <v>3995</v>
      </c>
      <c r="W97" s="38">
        <f t="shared" si="23"/>
        <v>0</v>
      </c>
      <c r="X97" s="39">
        <f t="shared" si="24"/>
        <v>0</v>
      </c>
      <c r="Y97" s="39">
        <f t="shared" si="25"/>
        <v>0</v>
      </c>
      <c r="Z97" s="40">
        <f t="shared" si="34"/>
        <v>0</v>
      </c>
      <c r="AA97" s="41">
        <f t="shared" si="26"/>
        <v>0</v>
      </c>
      <c r="AB97" s="41">
        <f t="shared" si="27"/>
        <v>0</v>
      </c>
      <c r="AC97" s="41">
        <f t="shared" si="28"/>
        <v>0</v>
      </c>
      <c r="AD97" s="42">
        <f t="shared" si="35"/>
        <v>0</v>
      </c>
    </row>
    <row r="98" spans="1:30" s="43" customFormat="1" ht="18.75" hidden="1" customHeight="1" x14ac:dyDescent="0.25">
      <c r="A98" s="25">
        <v>87</v>
      </c>
      <c r="B98" s="26" t="s">
        <v>193</v>
      </c>
      <c r="C98" s="26" t="s">
        <v>103</v>
      </c>
      <c r="D98" s="27" t="s">
        <v>185</v>
      </c>
      <c r="E98" s="28">
        <f t="shared" si="29"/>
        <v>60</v>
      </c>
      <c r="F98" s="28">
        <v>739</v>
      </c>
      <c r="G98" s="28">
        <f t="shared" si="21"/>
        <v>44340</v>
      </c>
      <c r="H98" s="29">
        <v>28</v>
      </c>
      <c r="I98" s="29">
        <f t="shared" si="30"/>
        <v>20692</v>
      </c>
      <c r="J98" s="29">
        <v>27</v>
      </c>
      <c r="K98" s="29">
        <f t="shared" si="31"/>
        <v>19953</v>
      </c>
      <c r="L98" s="29">
        <v>5</v>
      </c>
      <c r="M98" s="30">
        <f t="shared" si="32"/>
        <v>3695</v>
      </c>
      <c r="N98" s="28">
        <f t="shared" si="33"/>
        <v>60</v>
      </c>
      <c r="O98" s="28">
        <v>739</v>
      </c>
      <c r="P98" s="28">
        <f t="shared" si="22"/>
        <v>44340</v>
      </c>
      <c r="Q98" s="29">
        <v>28</v>
      </c>
      <c r="R98" s="29">
        <f t="shared" si="36"/>
        <v>20692</v>
      </c>
      <c r="S98" s="29">
        <v>27</v>
      </c>
      <c r="T98" s="29">
        <f t="shared" si="37"/>
        <v>19953</v>
      </c>
      <c r="U98" s="29">
        <v>5</v>
      </c>
      <c r="V98" s="30">
        <f t="shared" si="38"/>
        <v>3695</v>
      </c>
      <c r="W98" s="38">
        <f t="shared" si="23"/>
        <v>0</v>
      </c>
      <c r="X98" s="39">
        <f t="shared" si="24"/>
        <v>0</v>
      </c>
      <c r="Y98" s="39">
        <f t="shared" si="25"/>
        <v>0</v>
      </c>
      <c r="Z98" s="40">
        <f t="shared" si="34"/>
        <v>0</v>
      </c>
      <c r="AA98" s="41">
        <f t="shared" si="26"/>
        <v>0</v>
      </c>
      <c r="AB98" s="41">
        <f t="shared" si="27"/>
        <v>0</v>
      </c>
      <c r="AC98" s="41">
        <f t="shared" si="28"/>
        <v>0</v>
      </c>
      <c r="AD98" s="42">
        <f t="shared" si="35"/>
        <v>0</v>
      </c>
    </row>
    <row r="99" spans="1:30" s="43" customFormat="1" ht="18.75" hidden="1" customHeight="1" x14ac:dyDescent="0.25">
      <c r="A99" s="25">
        <v>88</v>
      </c>
      <c r="B99" s="26" t="s">
        <v>194</v>
      </c>
      <c r="C99" s="26" t="s">
        <v>103</v>
      </c>
      <c r="D99" s="27" t="s">
        <v>41</v>
      </c>
      <c r="E99" s="28">
        <f t="shared" si="29"/>
        <v>1100</v>
      </c>
      <c r="F99" s="28">
        <v>3460</v>
      </c>
      <c r="G99" s="28">
        <f t="shared" si="21"/>
        <v>3806000</v>
      </c>
      <c r="H99" s="29">
        <v>528</v>
      </c>
      <c r="I99" s="29">
        <f t="shared" si="30"/>
        <v>1826880</v>
      </c>
      <c r="J99" s="29">
        <v>352</v>
      </c>
      <c r="K99" s="29">
        <f t="shared" si="31"/>
        <v>1217920</v>
      </c>
      <c r="L99" s="29">
        <v>220</v>
      </c>
      <c r="M99" s="30">
        <f t="shared" si="32"/>
        <v>761200</v>
      </c>
      <c r="N99" s="28">
        <f t="shared" si="33"/>
        <v>1100</v>
      </c>
      <c r="O99" s="28">
        <v>3460</v>
      </c>
      <c r="P99" s="28">
        <f t="shared" si="22"/>
        <v>3806000</v>
      </c>
      <c r="Q99" s="29">
        <v>528</v>
      </c>
      <c r="R99" s="29">
        <f t="shared" si="36"/>
        <v>1826880</v>
      </c>
      <c r="S99" s="29">
        <v>352</v>
      </c>
      <c r="T99" s="29">
        <f t="shared" si="37"/>
        <v>1217920</v>
      </c>
      <c r="U99" s="29">
        <v>220</v>
      </c>
      <c r="V99" s="30">
        <f t="shared" si="38"/>
        <v>761200</v>
      </c>
      <c r="W99" s="38">
        <f t="shared" si="23"/>
        <v>0</v>
      </c>
      <c r="X99" s="39">
        <f t="shared" si="24"/>
        <v>0</v>
      </c>
      <c r="Y99" s="39">
        <f t="shared" si="25"/>
        <v>0</v>
      </c>
      <c r="Z99" s="40">
        <f t="shared" si="34"/>
        <v>0</v>
      </c>
      <c r="AA99" s="41">
        <f t="shared" si="26"/>
        <v>0</v>
      </c>
      <c r="AB99" s="41">
        <f t="shared" si="27"/>
        <v>0</v>
      </c>
      <c r="AC99" s="41">
        <f t="shared" si="28"/>
        <v>0</v>
      </c>
      <c r="AD99" s="42">
        <f t="shared" si="35"/>
        <v>0</v>
      </c>
    </row>
    <row r="100" spans="1:30" s="43" customFormat="1" ht="31.5" hidden="1" customHeight="1" x14ac:dyDescent="0.25">
      <c r="A100" s="25">
        <v>89</v>
      </c>
      <c r="B100" s="26" t="s">
        <v>195</v>
      </c>
      <c r="C100" s="26" t="s">
        <v>119</v>
      </c>
      <c r="D100" s="27" t="s">
        <v>41</v>
      </c>
      <c r="E100" s="28">
        <f t="shared" si="29"/>
        <v>600</v>
      </c>
      <c r="F100" s="28">
        <v>2649</v>
      </c>
      <c r="G100" s="28">
        <f t="shared" si="21"/>
        <v>1589400</v>
      </c>
      <c r="H100" s="29">
        <v>246</v>
      </c>
      <c r="I100" s="29">
        <f t="shared" si="30"/>
        <v>651654</v>
      </c>
      <c r="J100" s="29">
        <v>274</v>
      </c>
      <c r="K100" s="29">
        <f t="shared" si="31"/>
        <v>725826</v>
      </c>
      <c r="L100" s="29">
        <v>80</v>
      </c>
      <c r="M100" s="30">
        <f t="shared" si="32"/>
        <v>211920</v>
      </c>
      <c r="N100" s="28">
        <f t="shared" si="33"/>
        <v>600</v>
      </c>
      <c r="O100" s="28">
        <v>2649</v>
      </c>
      <c r="P100" s="28">
        <f t="shared" si="22"/>
        <v>1589400</v>
      </c>
      <c r="Q100" s="29">
        <v>246</v>
      </c>
      <c r="R100" s="29">
        <f t="shared" si="36"/>
        <v>651654</v>
      </c>
      <c r="S100" s="29">
        <v>274</v>
      </c>
      <c r="T100" s="29">
        <f t="shared" si="37"/>
        <v>725826</v>
      </c>
      <c r="U100" s="29">
        <v>80</v>
      </c>
      <c r="V100" s="30">
        <f t="shared" si="38"/>
        <v>211920</v>
      </c>
      <c r="W100" s="38">
        <f t="shared" si="23"/>
        <v>0</v>
      </c>
      <c r="X100" s="39">
        <f t="shared" si="24"/>
        <v>0</v>
      </c>
      <c r="Y100" s="39">
        <f t="shared" si="25"/>
        <v>0</v>
      </c>
      <c r="Z100" s="40">
        <f t="shared" si="34"/>
        <v>0</v>
      </c>
      <c r="AA100" s="41">
        <f t="shared" si="26"/>
        <v>0</v>
      </c>
      <c r="AB100" s="41">
        <f t="shared" si="27"/>
        <v>0</v>
      </c>
      <c r="AC100" s="41">
        <f t="shared" si="28"/>
        <v>0</v>
      </c>
      <c r="AD100" s="42">
        <f t="shared" si="35"/>
        <v>0</v>
      </c>
    </row>
    <row r="101" spans="1:30" s="43" customFormat="1" ht="31.5" hidden="1" customHeight="1" x14ac:dyDescent="0.25">
      <c r="A101" s="25">
        <v>90</v>
      </c>
      <c r="B101" s="26" t="s">
        <v>196</v>
      </c>
      <c r="C101" s="26" t="s">
        <v>119</v>
      </c>
      <c r="D101" s="27" t="s">
        <v>41</v>
      </c>
      <c r="E101" s="28">
        <f t="shared" si="29"/>
        <v>2000</v>
      </c>
      <c r="F101" s="28">
        <v>1683</v>
      </c>
      <c r="G101" s="28">
        <f t="shared" si="21"/>
        <v>3366000</v>
      </c>
      <c r="H101" s="29">
        <v>888</v>
      </c>
      <c r="I101" s="29">
        <f t="shared" si="30"/>
        <v>1494504</v>
      </c>
      <c r="J101" s="29">
        <v>650</v>
      </c>
      <c r="K101" s="29">
        <f t="shared" si="31"/>
        <v>1093950</v>
      </c>
      <c r="L101" s="29">
        <v>462</v>
      </c>
      <c r="M101" s="30">
        <f t="shared" si="32"/>
        <v>777546</v>
      </c>
      <c r="N101" s="28">
        <f t="shared" si="33"/>
        <v>2000</v>
      </c>
      <c r="O101" s="28">
        <v>1683</v>
      </c>
      <c r="P101" s="28">
        <f t="shared" si="22"/>
        <v>3366000</v>
      </c>
      <c r="Q101" s="29">
        <v>888</v>
      </c>
      <c r="R101" s="29">
        <f t="shared" si="36"/>
        <v>1494504</v>
      </c>
      <c r="S101" s="29">
        <v>650</v>
      </c>
      <c r="T101" s="29">
        <f t="shared" si="37"/>
        <v>1093950</v>
      </c>
      <c r="U101" s="29">
        <v>462</v>
      </c>
      <c r="V101" s="30">
        <f t="shared" si="38"/>
        <v>777546</v>
      </c>
      <c r="W101" s="38">
        <f t="shared" si="23"/>
        <v>0</v>
      </c>
      <c r="X101" s="39">
        <f t="shared" si="24"/>
        <v>0</v>
      </c>
      <c r="Y101" s="39">
        <f t="shared" si="25"/>
        <v>0</v>
      </c>
      <c r="Z101" s="40">
        <f t="shared" si="34"/>
        <v>0</v>
      </c>
      <c r="AA101" s="41">
        <f t="shared" si="26"/>
        <v>0</v>
      </c>
      <c r="AB101" s="41">
        <f t="shared" si="27"/>
        <v>0</v>
      </c>
      <c r="AC101" s="41">
        <f t="shared" si="28"/>
        <v>0</v>
      </c>
      <c r="AD101" s="42">
        <f t="shared" si="35"/>
        <v>0</v>
      </c>
    </row>
    <row r="102" spans="1:30" s="43" customFormat="1" ht="31.5" hidden="1" customHeight="1" x14ac:dyDescent="0.25">
      <c r="A102" s="25">
        <v>91</v>
      </c>
      <c r="B102" s="26" t="s">
        <v>197</v>
      </c>
      <c r="C102" s="26" t="s">
        <v>119</v>
      </c>
      <c r="D102" s="27" t="s">
        <v>41</v>
      </c>
      <c r="E102" s="28">
        <f t="shared" si="29"/>
        <v>3400</v>
      </c>
      <c r="F102" s="28">
        <v>1088</v>
      </c>
      <c r="G102" s="28">
        <f t="shared" si="21"/>
        <v>3699200</v>
      </c>
      <c r="H102" s="29">
        <v>1325</v>
      </c>
      <c r="I102" s="29">
        <f t="shared" si="30"/>
        <v>1441600</v>
      </c>
      <c r="J102" s="29">
        <v>1325</v>
      </c>
      <c r="K102" s="29">
        <f t="shared" si="31"/>
        <v>1441600</v>
      </c>
      <c r="L102" s="29">
        <v>750</v>
      </c>
      <c r="M102" s="30">
        <f t="shared" si="32"/>
        <v>816000</v>
      </c>
      <c r="N102" s="28">
        <f t="shared" si="33"/>
        <v>3400</v>
      </c>
      <c r="O102" s="28">
        <v>1088</v>
      </c>
      <c r="P102" s="28">
        <f t="shared" si="22"/>
        <v>3699200</v>
      </c>
      <c r="Q102" s="29">
        <v>1325</v>
      </c>
      <c r="R102" s="29">
        <f t="shared" si="36"/>
        <v>1441600</v>
      </c>
      <c r="S102" s="29">
        <v>1325</v>
      </c>
      <c r="T102" s="29">
        <f t="shared" si="37"/>
        <v>1441600</v>
      </c>
      <c r="U102" s="29">
        <v>750</v>
      </c>
      <c r="V102" s="30">
        <f t="shared" si="38"/>
        <v>816000</v>
      </c>
      <c r="W102" s="38">
        <f t="shared" si="23"/>
        <v>0</v>
      </c>
      <c r="X102" s="39">
        <f t="shared" si="24"/>
        <v>0</v>
      </c>
      <c r="Y102" s="39">
        <f t="shared" si="25"/>
        <v>0</v>
      </c>
      <c r="Z102" s="40">
        <f t="shared" si="34"/>
        <v>0</v>
      </c>
      <c r="AA102" s="41">
        <f t="shared" si="26"/>
        <v>0</v>
      </c>
      <c r="AB102" s="41">
        <f t="shared" si="27"/>
        <v>0</v>
      </c>
      <c r="AC102" s="41">
        <f t="shared" si="28"/>
        <v>0</v>
      </c>
      <c r="AD102" s="42">
        <f t="shared" si="35"/>
        <v>0</v>
      </c>
    </row>
    <row r="103" spans="1:30" s="43" customFormat="1" ht="31.5" hidden="1" customHeight="1" x14ac:dyDescent="0.25">
      <c r="A103" s="25">
        <v>92</v>
      </c>
      <c r="B103" s="26" t="s">
        <v>198</v>
      </c>
      <c r="C103" s="26" t="s">
        <v>119</v>
      </c>
      <c r="D103" s="27" t="s">
        <v>41</v>
      </c>
      <c r="E103" s="28">
        <f t="shared" si="29"/>
        <v>2500</v>
      </c>
      <c r="F103" s="28">
        <v>1550</v>
      </c>
      <c r="G103" s="28">
        <f t="shared" si="21"/>
        <v>3875000</v>
      </c>
      <c r="H103" s="29">
        <v>985</v>
      </c>
      <c r="I103" s="29">
        <f t="shared" si="30"/>
        <v>1526750</v>
      </c>
      <c r="J103" s="29">
        <v>865</v>
      </c>
      <c r="K103" s="29">
        <f t="shared" si="31"/>
        <v>1340750</v>
      </c>
      <c r="L103" s="29">
        <v>650</v>
      </c>
      <c r="M103" s="30">
        <f t="shared" si="32"/>
        <v>1007500</v>
      </c>
      <c r="N103" s="28">
        <f t="shared" si="33"/>
        <v>2500</v>
      </c>
      <c r="O103" s="28">
        <v>1550</v>
      </c>
      <c r="P103" s="28">
        <f t="shared" si="22"/>
        <v>3875000</v>
      </c>
      <c r="Q103" s="29">
        <v>985</v>
      </c>
      <c r="R103" s="29">
        <f t="shared" si="36"/>
        <v>1526750</v>
      </c>
      <c r="S103" s="29">
        <v>865</v>
      </c>
      <c r="T103" s="29">
        <f t="shared" si="37"/>
        <v>1340750</v>
      </c>
      <c r="U103" s="29">
        <v>650</v>
      </c>
      <c r="V103" s="30">
        <f t="shared" si="38"/>
        <v>1007500</v>
      </c>
      <c r="W103" s="38">
        <f t="shared" si="23"/>
        <v>0</v>
      </c>
      <c r="X103" s="39">
        <f t="shared" si="24"/>
        <v>0</v>
      </c>
      <c r="Y103" s="39">
        <f t="shared" si="25"/>
        <v>0</v>
      </c>
      <c r="Z103" s="40">
        <f t="shared" si="34"/>
        <v>0</v>
      </c>
      <c r="AA103" s="41">
        <f t="shared" si="26"/>
        <v>0</v>
      </c>
      <c r="AB103" s="41">
        <f t="shared" si="27"/>
        <v>0</v>
      </c>
      <c r="AC103" s="41">
        <f t="shared" si="28"/>
        <v>0</v>
      </c>
      <c r="AD103" s="42">
        <f t="shared" si="35"/>
        <v>0</v>
      </c>
    </row>
    <row r="104" spans="1:30" s="43" customFormat="1" ht="31.5" customHeight="1" x14ac:dyDescent="0.25">
      <c r="A104" s="25">
        <v>93</v>
      </c>
      <c r="B104" s="26" t="s">
        <v>199</v>
      </c>
      <c r="C104" s="26" t="s">
        <v>119</v>
      </c>
      <c r="D104" s="27" t="s">
        <v>41</v>
      </c>
      <c r="E104" s="28">
        <f t="shared" si="29"/>
        <v>30</v>
      </c>
      <c r="F104" s="28">
        <v>1339.99</v>
      </c>
      <c r="G104" s="28">
        <f t="shared" si="21"/>
        <v>40199.699999999997</v>
      </c>
      <c r="H104" s="29">
        <v>15</v>
      </c>
      <c r="I104" s="29">
        <f t="shared" si="30"/>
        <v>20099.849999999999</v>
      </c>
      <c r="J104" s="29">
        <v>10</v>
      </c>
      <c r="K104" s="29">
        <f t="shared" si="31"/>
        <v>13399.9</v>
      </c>
      <c r="L104" s="29">
        <v>5</v>
      </c>
      <c r="M104" s="30">
        <f t="shared" si="32"/>
        <v>6699.95</v>
      </c>
      <c r="N104" s="28">
        <f t="shared" si="33"/>
        <v>15</v>
      </c>
      <c r="O104" s="667">
        <v>1339.99</v>
      </c>
      <c r="P104" s="28">
        <f t="shared" si="22"/>
        <v>20099.849999999999</v>
      </c>
      <c r="Q104" s="29">
        <v>5</v>
      </c>
      <c r="R104" s="29">
        <f t="shared" si="36"/>
        <v>6699.95</v>
      </c>
      <c r="S104" s="29">
        <v>5</v>
      </c>
      <c r="T104" s="29">
        <f t="shared" si="37"/>
        <v>6699.95</v>
      </c>
      <c r="U104" s="29">
        <v>5</v>
      </c>
      <c r="V104" s="30">
        <f t="shared" si="38"/>
        <v>6699.95</v>
      </c>
      <c r="W104" s="38">
        <f t="shared" si="23"/>
        <v>10</v>
      </c>
      <c r="X104" s="39">
        <f t="shared" si="24"/>
        <v>5</v>
      </c>
      <c r="Y104" s="39">
        <f t="shared" si="25"/>
        <v>0</v>
      </c>
      <c r="Z104" s="40">
        <f t="shared" si="34"/>
        <v>15</v>
      </c>
      <c r="AA104" s="41">
        <f t="shared" si="26"/>
        <v>13399.899999999998</v>
      </c>
      <c r="AB104" s="41">
        <f t="shared" si="27"/>
        <v>6699.95</v>
      </c>
      <c r="AC104" s="41">
        <f t="shared" si="28"/>
        <v>0</v>
      </c>
      <c r="AD104" s="42">
        <f t="shared" si="35"/>
        <v>20099.849999999999</v>
      </c>
    </row>
    <row r="105" spans="1:30" s="43" customFormat="1" ht="31.5" hidden="1" customHeight="1" x14ac:dyDescent="0.25">
      <c r="A105" s="25">
        <v>94</v>
      </c>
      <c r="B105" s="26" t="s">
        <v>200</v>
      </c>
      <c r="C105" s="26" t="s">
        <v>119</v>
      </c>
      <c r="D105" s="27" t="s">
        <v>185</v>
      </c>
      <c r="E105" s="28">
        <f t="shared" si="29"/>
        <v>5400</v>
      </c>
      <c r="F105" s="28">
        <v>1084</v>
      </c>
      <c r="G105" s="28">
        <f t="shared" si="21"/>
        <v>5853600</v>
      </c>
      <c r="H105" s="29">
        <v>2527</v>
      </c>
      <c r="I105" s="29">
        <f t="shared" si="30"/>
        <v>2739268</v>
      </c>
      <c r="J105" s="29">
        <v>2073</v>
      </c>
      <c r="K105" s="29">
        <f t="shared" si="31"/>
        <v>2247132</v>
      </c>
      <c r="L105" s="29">
        <v>800</v>
      </c>
      <c r="M105" s="30">
        <f t="shared" si="32"/>
        <v>867200</v>
      </c>
      <c r="N105" s="28">
        <f t="shared" si="33"/>
        <v>5400</v>
      </c>
      <c r="O105" s="28">
        <v>1084</v>
      </c>
      <c r="P105" s="28">
        <f t="shared" si="22"/>
        <v>5853600</v>
      </c>
      <c r="Q105" s="29">
        <v>2527</v>
      </c>
      <c r="R105" s="29">
        <f t="shared" si="36"/>
        <v>2739268</v>
      </c>
      <c r="S105" s="29">
        <v>2073</v>
      </c>
      <c r="T105" s="29">
        <f t="shared" si="37"/>
        <v>2247132</v>
      </c>
      <c r="U105" s="29">
        <v>800</v>
      </c>
      <c r="V105" s="30">
        <f t="shared" si="38"/>
        <v>867200</v>
      </c>
      <c r="W105" s="38">
        <f t="shared" si="23"/>
        <v>0</v>
      </c>
      <c r="X105" s="39">
        <f t="shared" si="24"/>
        <v>0</v>
      </c>
      <c r="Y105" s="39">
        <f t="shared" si="25"/>
        <v>0</v>
      </c>
      <c r="Z105" s="40">
        <f t="shared" si="34"/>
        <v>0</v>
      </c>
      <c r="AA105" s="41">
        <f t="shared" si="26"/>
        <v>0</v>
      </c>
      <c r="AB105" s="41">
        <f t="shared" si="27"/>
        <v>0</v>
      </c>
      <c r="AC105" s="41">
        <f t="shared" si="28"/>
        <v>0</v>
      </c>
      <c r="AD105" s="42">
        <f t="shared" si="35"/>
        <v>0</v>
      </c>
    </row>
    <row r="106" spans="1:30" s="43" customFormat="1" ht="31.5" hidden="1" customHeight="1" x14ac:dyDescent="0.25">
      <c r="A106" s="25">
        <v>95</v>
      </c>
      <c r="B106" s="26" t="s">
        <v>201</v>
      </c>
      <c r="C106" s="26" t="s">
        <v>119</v>
      </c>
      <c r="D106" s="27" t="s">
        <v>185</v>
      </c>
      <c r="E106" s="28">
        <f t="shared" si="29"/>
        <v>85000</v>
      </c>
      <c r="F106" s="28">
        <v>289</v>
      </c>
      <c r="G106" s="28">
        <f t="shared" si="21"/>
        <v>24565000</v>
      </c>
      <c r="H106" s="29">
        <v>47601</v>
      </c>
      <c r="I106" s="29">
        <f t="shared" si="30"/>
        <v>13756689</v>
      </c>
      <c r="J106" s="29">
        <v>37399</v>
      </c>
      <c r="K106" s="29">
        <f t="shared" si="31"/>
        <v>10808311</v>
      </c>
      <c r="L106" s="29">
        <v>0</v>
      </c>
      <c r="M106" s="30">
        <f t="shared" si="32"/>
        <v>0</v>
      </c>
      <c r="N106" s="28">
        <f t="shared" si="33"/>
        <v>85000</v>
      </c>
      <c r="O106" s="28">
        <v>289</v>
      </c>
      <c r="P106" s="28">
        <f t="shared" si="22"/>
        <v>24565000</v>
      </c>
      <c r="Q106" s="29">
        <v>47601</v>
      </c>
      <c r="R106" s="29">
        <f t="shared" si="36"/>
        <v>13756689</v>
      </c>
      <c r="S106" s="29">
        <v>37399</v>
      </c>
      <c r="T106" s="29">
        <f t="shared" si="37"/>
        <v>10808311</v>
      </c>
      <c r="U106" s="29">
        <v>0</v>
      </c>
      <c r="V106" s="30">
        <f t="shared" si="38"/>
        <v>0</v>
      </c>
      <c r="W106" s="38">
        <f t="shared" si="23"/>
        <v>0</v>
      </c>
      <c r="X106" s="39">
        <f t="shared" si="24"/>
        <v>0</v>
      </c>
      <c r="Y106" s="39">
        <f t="shared" si="25"/>
        <v>0</v>
      </c>
      <c r="Z106" s="40">
        <f t="shared" si="34"/>
        <v>0</v>
      </c>
      <c r="AA106" s="41">
        <f t="shared" si="26"/>
        <v>0</v>
      </c>
      <c r="AB106" s="41">
        <f t="shared" si="27"/>
        <v>0</v>
      </c>
      <c r="AC106" s="41">
        <f t="shared" si="28"/>
        <v>0</v>
      </c>
      <c r="AD106" s="42">
        <f t="shared" si="35"/>
        <v>0</v>
      </c>
    </row>
    <row r="107" spans="1:30" s="43" customFormat="1" ht="31.5" hidden="1" customHeight="1" x14ac:dyDescent="0.25">
      <c r="A107" s="25">
        <v>96</v>
      </c>
      <c r="B107" s="26" t="s">
        <v>202</v>
      </c>
      <c r="C107" s="26" t="s">
        <v>119</v>
      </c>
      <c r="D107" s="27" t="s">
        <v>185</v>
      </c>
      <c r="E107" s="28">
        <f t="shared" si="29"/>
        <v>50</v>
      </c>
      <c r="F107" s="28">
        <v>5738</v>
      </c>
      <c r="G107" s="28">
        <f t="shared" si="21"/>
        <v>286900</v>
      </c>
      <c r="H107" s="29">
        <v>23</v>
      </c>
      <c r="I107" s="29">
        <f t="shared" si="30"/>
        <v>131974</v>
      </c>
      <c r="J107" s="29">
        <v>27</v>
      </c>
      <c r="K107" s="29">
        <f t="shared" si="31"/>
        <v>154926</v>
      </c>
      <c r="L107" s="29"/>
      <c r="M107" s="30">
        <f t="shared" si="32"/>
        <v>0</v>
      </c>
      <c r="N107" s="28">
        <f t="shared" si="33"/>
        <v>50</v>
      </c>
      <c r="O107" s="28">
        <v>5738</v>
      </c>
      <c r="P107" s="28">
        <f t="shared" si="22"/>
        <v>286900</v>
      </c>
      <c r="Q107" s="29">
        <v>23</v>
      </c>
      <c r="R107" s="29">
        <f t="shared" si="36"/>
        <v>131974</v>
      </c>
      <c r="S107" s="29">
        <v>27</v>
      </c>
      <c r="T107" s="29">
        <f t="shared" si="37"/>
        <v>154926</v>
      </c>
      <c r="U107" s="29"/>
      <c r="V107" s="30">
        <f t="shared" si="38"/>
        <v>0</v>
      </c>
      <c r="W107" s="38">
        <f t="shared" si="23"/>
        <v>0</v>
      </c>
      <c r="X107" s="39">
        <f t="shared" si="24"/>
        <v>0</v>
      </c>
      <c r="Y107" s="39">
        <f t="shared" si="25"/>
        <v>0</v>
      </c>
      <c r="Z107" s="40">
        <f t="shared" si="34"/>
        <v>0</v>
      </c>
      <c r="AA107" s="41">
        <f t="shared" si="26"/>
        <v>0</v>
      </c>
      <c r="AB107" s="41">
        <f t="shared" si="27"/>
        <v>0</v>
      </c>
      <c r="AC107" s="41">
        <f t="shared" si="28"/>
        <v>0</v>
      </c>
      <c r="AD107" s="42">
        <f t="shared" si="35"/>
        <v>0</v>
      </c>
    </row>
    <row r="108" spans="1:30" s="43" customFormat="1" ht="31.5" hidden="1" customHeight="1" x14ac:dyDescent="0.25">
      <c r="A108" s="25">
        <v>97</v>
      </c>
      <c r="B108" s="26" t="s">
        <v>203</v>
      </c>
      <c r="C108" s="26" t="s">
        <v>119</v>
      </c>
      <c r="D108" s="27" t="s">
        <v>185</v>
      </c>
      <c r="E108" s="28">
        <f t="shared" si="29"/>
        <v>5200</v>
      </c>
      <c r="F108" s="28">
        <v>469</v>
      </c>
      <c r="G108" s="28">
        <f t="shared" si="21"/>
        <v>2438800</v>
      </c>
      <c r="H108" s="29">
        <v>2060</v>
      </c>
      <c r="I108" s="29">
        <f t="shared" si="30"/>
        <v>966140</v>
      </c>
      <c r="J108" s="29">
        <v>1870</v>
      </c>
      <c r="K108" s="29">
        <f t="shared" si="31"/>
        <v>877030</v>
      </c>
      <c r="L108" s="29">
        <v>1270</v>
      </c>
      <c r="M108" s="30">
        <f t="shared" si="32"/>
        <v>595630</v>
      </c>
      <c r="N108" s="28">
        <f t="shared" si="33"/>
        <v>5200</v>
      </c>
      <c r="O108" s="28">
        <v>469</v>
      </c>
      <c r="P108" s="28">
        <f t="shared" si="22"/>
        <v>2438800</v>
      </c>
      <c r="Q108" s="29">
        <v>2060</v>
      </c>
      <c r="R108" s="29">
        <f t="shared" si="36"/>
        <v>966140</v>
      </c>
      <c r="S108" s="29">
        <v>1870</v>
      </c>
      <c r="T108" s="29">
        <f t="shared" si="37"/>
        <v>877030</v>
      </c>
      <c r="U108" s="29">
        <v>1270</v>
      </c>
      <c r="V108" s="30">
        <f t="shared" si="38"/>
        <v>595630</v>
      </c>
      <c r="W108" s="38">
        <f t="shared" si="23"/>
        <v>0</v>
      </c>
      <c r="X108" s="39">
        <f t="shared" si="24"/>
        <v>0</v>
      </c>
      <c r="Y108" s="39">
        <f t="shared" si="25"/>
        <v>0</v>
      </c>
      <c r="Z108" s="40">
        <f t="shared" si="34"/>
        <v>0</v>
      </c>
      <c r="AA108" s="41">
        <f t="shared" si="26"/>
        <v>0</v>
      </c>
      <c r="AB108" s="41">
        <f t="shared" si="27"/>
        <v>0</v>
      </c>
      <c r="AC108" s="41">
        <f t="shared" si="28"/>
        <v>0</v>
      </c>
      <c r="AD108" s="42">
        <f t="shared" si="35"/>
        <v>0</v>
      </c>
    </row>
    <row r="109" spans="1:30" s="43" customFormat="1" ht="31.5" hidden="1" customHeight="1" x14ac:dyDescent="0.25">
      <c r="A109" s="25">
        <v>98</v>
      </c>
      <c r="B109" s="26" t="s">
        <v>204</v>
      </c>
      <c r="C109" s="26" t="s">
        <v>119</v>
      </c>
      <c r="D109" s="27" t="s">
        <v>41</v>
      </c>
      <c r="E109" s="28">
        <f t="shared" si="29"/>
        <v>194</v>
      </c>
      <c r="F109" s="28">
        <v>740</v>
      </c>
      <c r="G109" s="28">
        <f t="shared" si="21"/>
        <v>143560</v>
      </c>
      <c r="H109" s="29">
        <v>74</v>
      </c>
      <c r="I109" s="29">
        <f t="shared" si="30"/>
        <v>54760</v>
      </c>
      <c r="J109" s="29">
        <v>90</v>
      </c>
      <c r="K109" s="29">
        <f t="shared" si="31"/>
        <v>66600</v>
      </c>
      <c r="L109" s="29">
        <v>30</v>
      </c>
      <c r="M109" s="30">
        <f t="shared" si="32"/>
        <v>22200</v>
      </c>
      <c r="N109" s="28">
        <f t="shared" si="33"/>
        <v>194</v>
      </c>
      <c r="O109" s="28">
        <v>740</v>
      </c>
      <c r="P109" s="28">
        <f t="shared" si="22"/>
        <v>143560</v>
      </c>
      <c r="Q109" s="29">
        <v>74</v>
      </c>
      <c r="R109" s="29">
        <f t="shared" si="36"/>
        <v>54760</v>
      </c>
      <c r="S109" s="29">
        <v>90</v>
      </c>
      <c r="T109" s="29">
        <f t="shared" si="37"/>
        <v>66600</v>
      </c>
      <c r="U109" s="29">
        <v>30</v>
      </c>
      <c r="V109" s="30">
        <f t="shared" si="38"/>
        <v>22200</v>
      </c>
      <c r="W109" s="38">
        <f t="shared" si="23"/>
        <v>0</v>
      </c>
      <c r="X109" s="39">
        <f t="shared" si="24"/>
        <v>0</v>
      </c>
      <c r="Y109" s="39">
        <f t="shared" si="25"/>
        <v>0</v>
      </c>
      <c r="Z109" s="40">
        <f t="shared" si="34"/>
        <v>0</v>
      </c>
      <c r="AA109" s="41">
        <f t="shared" si="26"/>
        <v>0</v>
      </c>
      <c r="AB109" s="41">
        <f t="shared" si="27"/>
        <v>0</v>
      </c>
      <c r="AC109" s="41">
        <f t="shared" si="28"/>
        <v>0</v>
      </c>
      <c r="AD109" s="42">
        <f t="shared" si="35"/>
        <v>0</v>
      </c>
    </row>
    <row r="110" spans="1:30" s="43" customFormat="1" ht="31.5" hidden="1" customHeight="1" x14ac:dyDescent="0.25">
      <c r="A110" s="25">
        <v>99</v>
      </c>
      <c r="B110" s="26" t="s">
        <v>205</v>
      </c>
      <c r="C110" s="26" t="s">
        <v>119</v>
      </c>
      <c r="D110" s="27" t="s">
        <v>41</v>
      </c>
      <c r="E110" s="28">
        <f t="shared" si="29"/>
        <v>1900</v>
      </c>
      <c r="F110" s="28">
        <v>3695</v>
      </c>
      <c r="G110" s="28">
        <f t="shared" si="21"/>
        <v>7020500</v>
      </c>
      <c r="H110" s="29">
        <v>900</v>
      </c>
      <c r="I110" s="29">
        <f t="shared" si="30"/>
        <v>3325500</v>
      </c>
      <c r="J110" s="29">
        <v>550</v>
      </c>
      <c r="K110" s="29">
        <f t="shared" si="31"/>
        <v>2032250</v>
      </c>
      <c r="L110" s="29">
        <v>450</v>
      </c>
      <c r="M110" s="30">
        <f t="shared" si="32"/>
        <v>1662750</v>
      </c>
      <c r="N110" s="28">
        <f t="shared" si="33"/>
        <v>1900</v>
      </c>
      <c r="O110" s="28">
        <v>3695</v>
      </c>
      <c r="P110" s="28">
        <f t="shared" si="22"/>
        <v>7020500</v>
      </c>
      <c r="Q110" s="29">
        <v>900</v>
      </c>
      <c r="R110" s="29">
        <f t="shared" si="36"/>
        <v>3325500</v>
      </c>
      <c r="S110" s="29">
        <v>550</v>
      </c>
      <c r="T110" s="29">
        <f t="shared" si="37"/>
        <v>2032250</v>
      </c>
      <c r="U110" s="29">
        <v>450</v>
      </c>
      <c r="V110" s="30">
        <f t="shared" si="38"/>
        <v>1662750</v>
      </c>
      <c r="W110" s="38">
        <f t="shared" si="23"/>
        <v>0</v>
      </c>
      <c r="X110" s="39">
        <f t="shared" si="24"/>
        <v>0</v>
      </c>
      <c r="Y110" s="39">
        <f t="shared" si="25"/>
        <v>0</v>
      </c>
      <c r="Z110" s="40">
        <f t="shared" si="34"/>
        <v>0</v>
      </c>
      <c r="AA110" s="41">
        <f t="shared" si="26"/>
        <v>0</v>
      </c>
      <c r="AB110" s="41">
        <f t="shared" si="27"/>
        <v>0</v>
      </c>
      <c r="AC110" s="41">
        <f t="shared" si="28"/>
        <v>0</v>
      </c>
      <c r="AD110" s="42">
        <f t="shared" si="35"/>
        <v>0</v>
      </c>
    </row>
    <row r="111" spans="1:30" s="43" customFormat="1" ht="31.5" customHeight="1" x14ac:dyDescent="0.25">
      <c r="A111" s="25">
        <v>100</v>
      </c>
      <c r="B111" s="26" t="s">
        <v>206</v>
      </c>
      <c r="C111" s="26" t="s">
        <v>119</v>
      </c>
      <c r="D111" s="27" t="s">
        <v>41</v>
      </c>
      <c r="E111" s="28">
        <f t="shared" si="29"/>
        <v>150</v>
      </c>
      <c r="F111" s="28">
        <v>3596</v>
      </c>
      <c r="G111" s="28">
        <f t="shared" si="21"/>
        <v>539400</v>
      </c>
      <c r="H111" s="29">
        <v>50</v>
      </c>
      <c r="I111" s="29">
        <f t="shared" si="30"/>
        <v>179800</v>
      </c>
      <c r="J111" s="29">
        <v>70</v>
      </c>
      <c r="K111" s="29">
        <f t="shared" si="31"/>
        <v>251720</v>
      </c>
      <c r="L111" s="29">
        <v>30</v>
      </c>
      <c r="M111" s="30">
        <f t="shared" si="32"/>
        <v>107880</v>
      </c>
      <c r="N111" s="28">
        <f t="shared" si="33"/>
        <v>30</v>
      </c>
      <c r="O111" s="28">
        <v>3596</v>
      </c>
      <c r="P111" s="28">
        <f t="shared" si="22"/>
        <v>107880</v>
      </c>
      <c r="Q111" s="29">
        <v>10</v>
      </c>
      <c r="R111" s="29">
        <f t="shared" si="36"/>
        <v>35960</v>
      </c>
      <c r="S111" s="29">
        <v>10</v>
      </c>
      <c r="T111" s="29">
        <f t="shared" si="37"/>
        <v>35960</v>
      </c>
      <c r="U111" s="29">
        <v>10</v>
      </c>
      <c r="V111" s="30">
        <f t="shared" si="38"/>
        <v>35960</v>
      </c>
      <c r="W111" s="38">
        <f t="shared" si="23"/>
        <v>40</v>
      </c>
      <c r="X111" s="39">
        <f t="shared" si="24"/>
        <v>60</v>
      </c>
      <c r="Y111" s="39">
        <f t="shared" si="25"/>
        <v>20</v>
      </c>
      <c r="Z111" s="40">
        <f t="shared" si="34"/>
        <v>120</v>
      </c>
      <c r="AA111" s="41">
        <f t="shared" si="26"/>
        <v>143840</v>
      </c>
      <c r="AB111" s="41">
        <f t="shared" si="27"/>
        <v>215760</v>
      </c>
      <c r="AC111" s="41">
        <f t="shared" si="28"/>
        <v>71920</v>
      </c>
      <c r="AD111" s="42">
        <f t="shared" si="35"/>
        <v>431520</v>
      </c>
    </row>
    <row r="112" spans="1:30" s="43" customFormat="1" ht="31.5" hidden="1" customHeight="1" x14ac:dyDescent="0.25">
      <c r="A112" s="25">
        <v>101</v>
      </c>
      <c r="B112" s="26" t="s">
        <v>207</v>
      </c>
      <c r="C112" s="26" t="s">
        <v>119</v>
      </c>
      <c r="D112" s="27" t="s">
        <v>41</v>
      </c>
      <c r="E112" s="28">
        <f t="shared" si="29"/>
        <v>150</v>
      </c>
      <c r="F112" s="28">
        <v>600</v>
      </c>
      <c r="G112" s="28">
        <f t="shared" si="21"/>
        <v>90000</v>
      </c>
      <c r="H112" s="29">
        <v>50</v>
      </c>
      <c r="I112" s="29">
        <f t="shared" si="30"/>
        <v>30000</v>
      </c>
      <c r="J112" s="29">
        <v>50</v>
      </c>
      <c r="K112" s="29">
        <f t="shared" si="31"/>
        <v>30000</v>
      </c>
      <c r="L112" s="29">
        <v>50</v>
      </c>
      <c r="M112" s="30">
        <f t="shared" si="32"/>
        <v>30000</v>
      </c>
      <c r="N112" s="28">
        <f t="shared" si="33"/>
        <v>150</v>
      </c>
      <c r="O112" s="28">
        <v>600</v>
      </c>
      <c r="P112" s="28">
        <f t="shared" si="22"/>
        <v>90000</v>
      </c>
      <c r="Q112" s="29">
        <v>50</v>
      </c>
      <c r="R112" s="29">
        <f t="shared" si="36"/>
        <v>30000</v>
      </c>
      <c r="S112" s="29">
        <v>50</v>
      </c>
      <c r="T112" s="29">
        <f t="shared" si="37"/>
        <v>30000</v>
      </c>
      <c r="U112" s="29">
        <v>50</v>
      </c>
      <c r="V112" s="30">
        <f t="shared" si="38"/>
        <v>30000</v>
      </c>
      <c r="W112" s="38">
        <f t="shared" si="23"/>
        <v>0</v>
      </c>
      <c r="X112" s="39">
        <f t="shared" si="24"/>
        <v>0</v>
      </c>
      <c r="Y112" s="39">
        <f t="shared" si="25"/>
        <v>0</v>
      </c>
      <c r="Z112" s="40">
        <f t="shared" si="34"/>
        <v>0</v>
      </c>
      <c r="AA112" s="41">
        <f t="shared" si="26"/>
        <v>0</v>
      </c>
      <c r="AB112" s="41">
        <f t="shared" si="27"/>
        <v>0</v>
      </c>
      <c r="AC112" s="41">
        <f t="shared" si="28"/>
        <v>0</v>
      </c>
      <c r="AD112" s="42">
        <f t="shared" si="35"/>
        <v>0</v>
      </c>
    </row>
    <row r="113" spans="1:30" s="43" customFormat="1" ht="31.5" customHeight="1" x14ac:dyDescent="0.25">
      <c r="A113" s="25">
        <v>102</v>
      </c>
      <c r="B113" s="26" t="s">
        <v>208</v>
      </c>
      <c r="C113" s="26" t="s">
        <v>119</v>
      </c>
      <c r="D113" s="27" t="s">
        <v>41</v>
      </c>
      <c r="E113" s="28">
        <f t="shared" si="29"/>
        <v>180</v>
      </c>
      <c r="F113" s="28">
        <v>1880</v>
      </c>
      <c r="G113" s="28">
        <f t="shared" si="21"/>
        <v>338400</v>
      </c>
      <c r="H113" s="29">
        <v>90</v>
      </c>
      <c r="I113" s="29">
        <f t="shared" si="30"/>
        <v>169200</v>
      </c>
      <c r="J113" s="29">
        <v>60</v>
      </c>
      <c r="K113" s="29">
        <f t="shared" si="31"/>
        <v>112800</v>
      </c>
      <c r="L113" s="29">
        <v>30</v>
      </c>
      <c r="M113" s="30">
        <f t="shared" si="32"/>
        <v>56400</v>
      </c>
      <c r="N113" s="28">
        <f t="shared" si="33"/>
        <v>130</v>
      </c>
      <c r="O113" s="28">
        <v>1880</v>
      </c>
      <c r="P113" s="28">
        <f t="shared" si="22"/>
        <v>244400</v>
      </c>
      <c r="Q113" s="29">
        <v>70</v>
      </c>
      <c r="R113" s="29">
        <f t="shared" si="36"/>
        <v>131600</v>
      </c>
      <c r="S113" s="29">
        <v>40</v>
      </c>
      <c r="T113" s="29">
        <f t="shared" si="37"/>
        <v>75200</v>
      </c>
      <c r="U113" s="29">
        <v>20</v>
      </c>
      <c r="V113" s="30">
        <f t="shared" si="38"/>
        <v>37600</v>
      </c>
      <c r="W113" s="38">
        <f t="shared" si="23"/>
        <v>20</v>
      </c>
      <c r="X113" s="39">
        <f t="shared" si="24"/>
        <v>20</v>
      </c>
      <c r="Y113" s="39">
        <f t="shared" si="25"/>
        <v>10</v>
      </c>
      <c r="Z113" s="40">
        <f t="shared" si="34"/>
        <v>50</v>
      </c>
      <c r="AA113" s="41">
        <f t="shared" si="26"/>
        <v>37600</v>
      </c>
      <c r="AB113" s="41">
        <f t="shared" si="27"/>
        <v>37600</v>
      </c>
      <c r="AC113" s="41">
        <f t="shared" si="28"/>
        <v>18800</v>
      </c>
      <c r="AD113" s="42">
        <f t="shared" si="35"/>
        <v>94000</v>
      </c>
    </row>
    <row r="114" spans="1:30" s="43" customFormat="1" ht="31.5" customHeight="1" x14ac:dyDescent="0.25">
      <c r="A114" s="25">
        <v>103</v>
      </c>
      <c r="B114" s="26" t="s">
        <v>209</v>
      </c>
      <c r="C114" s="26" t="s">
        <v>119</v>
      </c>
      <c r="D114" s="27" t="s">
        <v>41</v>
      </c>
      <c r="E114" s="28">
        <f t="shared" si="29"/>
        <v>300</v>
      </c>
      <c r="F114" s="28">
        <v>1205</v>
      </c>
      <c r="G114" s="28">
        <f t="shared" si="21"/>
        <v>361500</v>
      </c>
      <c r="H114" s="29">
        <v>140</v>
      </c>
      <c r="I114" s="29">
        <f t="shared" si="30"/>
        <v>168700</v>
      </c>
      <c r="J114" s="29">
        <v>130</v>
      </c>
      <c r="K114" s="29">
        <f t="shared" si="31"/>
        <v>156650</v>
      </c>
      <c r="L114" s="29">
        <v>30</v>
      </c>
      <c r="M114" s="30">
        <f t="shared" si="32"/>
        <v>36150</v>
      </c>
      <c r="N114" s="28">
        <f t="shared" si="33"/>
        <v>132</v>
      </c>
      <c r="O114" s="28">
        <v>1205</v>
      </c>
      <c r="P114" s="28">
        <f t="shared" si="22"/>
        <v>159060</v>
      </c>
      <c r="Q114" s="29">
        <v>60</v>
      </c>
      <c r="R114" s="29">
        <f t="shared" si="36"/>
        <v>72300</v>
      </c>
      <c r="S114" s="29">
        <v>50</v>
      </c>
      <c r="T114" s="29">
        <f t="shared" si="37"/>
        <v>60250</v>
      </c>
      <c r="U114" s="29">
        <v>22</v>
      </c>
      <c r="V114" s="30">
        <f t="shared" si="38"/>
        <v>26510</v>
      </c>
      <c r="W114" s="38">
        <f t="shared" si="23"/>
        <v>80</v>
      </c>
      <c r="X114" s="39">
        <f t="shared" si="24"/>
        <v>80</v>
      </c>
      <c r="Y114" s="39">
        <f t="shared" si="25"/>
        <v>8</v>
      </c>
      <c r="Z114" s="40">
        <f t="shared" si="34"/>
        <v>168</v>
      </c>
      <c r="AA114" s="41">
        <f t="shared" si="26"/>
        <v>96400</v>
      </c>
      <c r="AB114" s="41">
        <f t="shared" si="27"/>
        <v>96400</v>
      </c>
      <c r="AC114" s="41">
        <f t="shared" si="28"/>
        <v>9640</v>
      </c>
      <c r="AD114" s="42">
        <f t="shared" si="35"/>
        <v>202440</v>
      </c>
    </row>
    <row r="115" spans="1:30" s="43" customFormat="1" ht="31.5" hidden="1" customHeight="1" x14ac:dyDescent="0.25">
      <c r="A115" s="25">
        <v>104</v>
      </c>
      <c r="B115" s="26" t="s">
        <v>210</v>
      </c>
      <c r="C115" s="26" t="s">
        <v>119</v>
      </c>
      <c r="D115" s="27" t="s">
        <v>41</v>
      </c>
      <c r="E115" s="28">
        <f t="shared" si="29"/>
        <v>200</v>
      </c>
      <c r="F115" s="28">
        <v>812</v>
      </c>
      <c r="G115" s="28">
        <f t="shared" si="21"/>
        <v>162400</v>
      </c>
      <c r="H115" s="29">
        <v>90</v>
      </c>
      <c r="I115" s="29">
        <f t="shared" si="30"/>
        <v>73080</v>
      </c>
      <c r="J115" s="29">
        <v>80</v>
      </c>
      <c r="K115" s="29">
        <f t="shared" si="31"/>
        <v>64960</v>
      </c>
      <c r="L115" s="29">
        <v>30</v>
      </c>
      <c r="M115" s="30">
        <f t="shared" si="32"/>
        <v>24360</v>
      </c>
      <c r="N115" s="28">
        <f t="shared" si="33"/>
        <v>200</v>
      </c>
      <c r="O115" s="28">
        <v>812</v>
      </c>
      <c r="P115" s="28">
        <f t="shared" si="22"/>
        <v>162400</v>
      </c>
      <c r="Q115" s="29">
        <v>90</v>
      </c>
      <c r="R115" s="29">
        <f t="shared" si="36"/>
        <v>73080</v>
      </c>
      <c r="S115" s="29">
        <v>80</v>
      </c>
      <c r="T115" s="29">
        <f t="shared" si="37"/>
        <v>64960</v>
      </c>
      <c r="U115" s="29">
        <v>30</v>
      </c>
      <c r="V115" s="30">
        <f t="shared" si="38"/>
        <v>24360</v>
      </c>
      <c r="W115" s="38">
        <f t="shared" si="23"/>
        <v>0</v>
      </c>
      <c r="X115" s="39">
        <f t="shared" si="24"/>
        <v>0</v>
      </c>
      <c r="Y115" s="39">
        <f t="shared" si="25"/>
        <v>0</v>
      </c>
      <c r="Z115" s="40">
        <f t="shared" si="34"/>
        <v>0</v>
      </c>
      <c r="AA115" s="41">
        <f t="shared" si="26"/>
        <v>0</v>
      </c>
      <c r="AB115" s="41">
        <f t="shared" si="27"/>
        <v>0</v>
      </c>
      <c r="AC115" s="41">
        <f t="shared" si="28"/>
        <v>0</v>
      </c>
      <c r="AD115" s="42">
        <f t="shared" si="35"/>
        <v>0</v>
      </c>
    </row>
    <row r="116" spans="1:30" s="43" customFormat="1" ht="31.5" customHeight="1" x14ac:dyDescent="0.25">
      <c r="A116" s="25">
        <v>105</v>
      </c>
      <c r="B116" s="26" t="s">
        <v>211</v>
      </c>
      <c r="C116" s="26" t="s">
        <v>119</v>
      </c>
      <c r="D116" s="27" t="s">
        <v>41</v>
      </c>
      <c r="E116" s="28">
        <f t="shared" si="29"/>
        <v>800</v>
      </c>
      <c r="F116" s="28">
        <v>891.99</v>
      </c>
      <c r="G116" s="28">
        <f t="shared" si="21"/>
        <v>713592</v>
      </c>
      <c r="H116" s="29">
        <v>470</v>
      </c>
      <c r="I116" s="29">
        <f t="shared" si="30"/>
        <v>419235.3</v>
      </c>
      <c r="J116" s="29">
        <v>210</v>
      </c>
      <c r="K116" s="29">
        <f t="shared" si="31"/>
        <v>187317.9</v>
      </c>
      <c r="L116" s="29">
        <v>120</v>
      </c>
      <c r="M116" s="30">
        <f t="shared" si="32"/>
        <v>107038.8</v>
      </c>
      <c r="N116" s="28">
        <f t="shared" si="33"/>
        <v>600</v>
      </c>
      <c r="O116" s="667">
        <v>891.99</v>
      </c>
      <c r="P116" s="28">
        <f t="shared" si="22"/>
        <v>535194</v>
      </c>
      <c r="Q116" s="29">
        <v>290</v>
      </c>
      <c r="R116" s="29">
        <f t="shared" si="36"/>
        <v>258677.1</v>
      </c>
      <c r="S116" s="29">
        <v>190</v>
      </c>
      <c r="T116" s="29">
        <f t="shared" si="37"/>
        <v>169478.1</v>
      </c>
      <c r="U116" s="29">
        <v>120</v>
      </c>
      <c r="V116" s="30">
        <f t="shared" si="38"/>
        <v>107038.8</v>
      </c>
      <c r="W116" s="38">
        <f t="shared" si="23"/>
        <v>180</v>
      </c>
      <c r="X116" s="39">
        <f t="shared" si="24"/>
        <v>20</v>
      </c>
      <c r="Y116" s="39">
        <f t="shared" si="25"/>
        <v>0</v>
      </c>
      <c r="Z116" s="40">
        <f t="shared" si="34"/>
        <v>200</v>
      </c>
      <c r="AA116" s="41">
        <f t="shared" si="26"/>
        <v>160558.19999999998</v>
      </c>
      <c r="AB116" s="41">
        <f t="shared" si="27"/>
        <v>17839.799999999988</v>
      </c>
      <c r="AC116" s="41">
        <f t="shared" si="28"/>
        <v>0</v>
      </c>
      <c r="AD116" s="42">
        <f t="shared" si="35"/>
        <v>178397.99999999997</v>
      </c>
    </row>
    <row r="117" spans="1:30" s="43" customFormat="1" ht="31.5" customHeight="1" x14ac:dyDescent="0.25">
      <c r="A117" s="25">
        <v>106</v>
      </c>
      <c r="B117" s="26" t="s">
        <v>212</v>
      </c>
      <c r="C117" s="26" t="s">
        <v>119</v>
      </c>
      <c r="D117" s="27" t="s">
        <v>41</v>
      </c>
      <c r="E117" s="28">
        <f t="shared" si="29"/>
        <v>1600</v>
      </c>
      <c r="F117" s="28">
        <v>778.99</v>
      </c>
      <c r="G117" s="28">
        <f t="shared" si="21"/>
        <v>1246384</v>
      </c>
      <c r="H117" s="29">
        <v>702</v>
      </c>
      <c r="I117" s="29">
        <f t="shared" si="30"/>
        <v>546850.98</v>
      </c>
      <c r="J117" s="29">
        <v>498</v>
      </c>
      <c r="K117" s="29">
        <f t="shared" si="31"/>
        <v>387937.02</v>
      </c>
      <c r="L117" s="29">
        <v>400</v>
      </c>
      <c r="M117" s="30">
        <f t="shared" si="32"/>
        <v>311596</v>
      </c>
      <c r="N117" s="28">
        <f t="shared" si="33"/>
        <v>1300</v>
      </c>
      <c r="O117" s="667">
        <v>778.99</v>
      </c>
      <c r="P117" s="28">
        <f t="shared" si="22"/>
        <v>1012687</v>
      </c>
      <c r="Q117" s="29">
        <v>602</v>
      </c>
      <c r="R117" s="29">
        <f t="shared" si="36"/>
        <v>468951.98</v>
      </c>
      <c r="S117" s="29">
        <v>398</v>
      </c>
      <c r="T117" s="29">
        <f t="shared" si="37"/>
        <v>310038.02</v>
      </c>
      <c r="U117" s="29">
        <v>300</v>
      </c>
      <c r="V117" s="30">
        <f t="shared" si="38"/>
        <v>233697</v>
      </c>
      <c r="W117" s="38">
        <f t="shared" si="23"/>
        <v>100</v>
      </c>
      <c r="X117" s="39">
        <f t="shared" si="24"/>
        <v>100</v>
      </c>
      <c r="Y117" s="39">
        <f t="shared" si="25"/>
        <v>100</v>
      </c>
      <c r="Z117" s="40">
        <f t="shared" si="34"/>
        <v>300</v>
      </c>
      <c r="AA117" s="41">
        <f t="shared" si="26"/>
        <v>77899</v>
      </c>
      <c r="AB117" s="41">
        <f t="shared" si="27"/>
        <v>77899</v>
      </c>
      <c r="AC117" s="41">
        <f t="shared" si="28"/>
        <v>77899</v>
      </c>
      <c r="AD117" s="42">
        <f t="shared" si="35"/>
        <v>233697</v>
      </c>
    </row>
    <row r="118" spans="1:30" s="43" customFormat="1" ht="31.5" customHeight="1" x14ac:dyDescent="0.25">
      <c r="A118" s="25">
        <v>107</v>
      </c>
      <c r="B118" s="46" t="s">
        <v>213</v>
      </c>
      <c r="C118" s="26" t="s">
        <v>119</v>
      </c>
      <c r="D118" s="27" t="s">
        <v>41</v>
      </c>
      <c r="E118" s="28">
        <f t="shared" si="29"/>
        <v>1000</v>
      </c>
      <c r="F118" s="28">
        <v>1111.99</v>
      </c>
      <c r="G118" s="28">
        <f t="shared" si="21"/>
        <v>1111990</v>
      </c>
      <c r="H118" s="29">
        <v>435</v>
      </c>
      <c r="I118" s="29">
        <f t="shared" si="30"/>
        <v>483715.65</v>
      </c>
      <c r="J118" s="29">
        <v>465</v>
      </c>
      <c r="K118" s="29">
        <f t="shared" si="31"/>
        <v>517075.35</v>
      </c>
      <c r="L118" s="29">
        <v>100</v>
      </c>
      <c r="M118" s="30">
        <f t="shared" si="32"/>
        <v>111199</v>
      </c>
      <c r="N118" s="28">
        <f t="shared" si="33"/>
        <v>800</v>
      </c>
      <c r="O118" s="667">
        <v>1111.99</v>
      </c>
      <c r="P118" s="28">
        <f t="shared" si="22"/>
        <v>889592</v>
      </c>
      <c r="Q118" s="29">
        <v>335</v>
      </c>
      <c r="R118" s="29">
        <f t="shared" si="36"/>
        <v>372516.65</v>
      </c>
      <c r="S118" s="29">
        <v>365</v>
      </c>
      <c r="T118" s="29">
        <f t="shared" si="37"/>
        <v>405876.35</v>
      </c>
      <c r="U118" s="29">
        <v>100</v>
      </c>
      <c r="V118" s="30">
        <f t="shared" si="38"/>
        <v>111199</v>
      </c>
      <c r="W118" s="38">
        <f>H118-Q118</f>
        <v>100</v>
      </c>
      <c r="X118" s="39">
        <f>J118-S118</f>
        <v>100</v>
      </c>
      <c r="Y118" s="39">
        <f>L118-U118</f>
        <v>0</v>
      </c>
      <c r="Z118" s="40">
        <f t="shared" si="34"/>
        <v>200</v>
      </c>
      <c r="AA118" s="41">
        <f t="shared" si="26"/>
        <v>111199</v>
      </c>
      <c r="AB118" s="41">
        <f t="shared" si="27"/>
        <v>111199</v>
      </c>
      <c r="AC118" s="41">
        <f t="shared" si="28"/>
        <v>0</v>
      </c>
      <c r="AD118" s="42">
        <f t="shared" si="35"/>
        <v>222398</v>
      </c>
    </row>
    <row r="119" spans="1:30" s="43" customFormat="1" ht="31.5" hidden="1" customHeight="1" x14ac:dyDescent="0.25">
      <c r="A119" s="25">
        <v>108</v>
      </c>
      <c r="B119" s="26" t="s">
        <v>214</v>
      </c>
      <c r="C119" s="26" t="s">
        <v>119</v>
      </c>
      <c r="D119" s="27" t="s">
        <v>41</v>
      </c>
      <c r="E119" s="28">
        <f t="shared" si="29"/>
        <v>300</v>
      </c>
      <c r="F119" s="28">
        <v>1200</v>
      </c>
      <c r="G119" s="28">
        <f t="shared" si="21"/>
        <v>360000</v>
      </c>
      <c r="H119" s="29">
        <v>106</v>
      </c>
      <c r="I119" s="29">
        <f t="shared" si="30"/>
        <v>127200</v>
      </c>
      <c r="J119" s="29">
        <v>124</v>
      </c>
      <c r="K119" s="29">
        <f t="shared" si="31"/>
        <v>148800</v>
      </c>
      <c r="L119" s="29">
        <v>70</v>
      </c>
      <c r="M119" s="30">
        <f t="shared" si="32"/>
        <v>84000</v>
      </c>
      <c r="N119" s="28">
        <f t="shared" si="33"/>
        <v>300</v>
      </c>
      <c r="O119" s="28">
        <v>1200</v>
      </c>
      <c r="P119" s="28">
        <f t="shared" si="22"/>
        <v>360000</v>
      </c>
      <c r="Q119" s="29">
        <v>106</v>
      </c>
      <c r="R119" s="29">
        <f t="shared" si="36"/>
        <v>127200</v>
      </c>
      <c r="S119" s="29">
        <v>124</v>
      </c>
      <c r="T119" s="29">
        <f t="shared" si="37"/>
        <v>148800</v>
      </c>
      <c r="U119" s="29">
        <v>70</v>
      </c>
      <c r="V119" s="30">
        <f t="shared" si="38"/>
        <v>84000</v>
      </c>
      <c r="W119" s="38">
        <f t="shared" si="23"/>
        <v>0</v>
      </c>
      <c r="X119" s="39">
        <f t="shared" si="24"/>
        <v>0</v>
      </c>
      <c r="Y119" s="39">
        <f t="shared" si="25"/>
        <v>0</v>
      </c>
      <c r="Z119" s="40">
        <f t="shared" si="34"/>
        <v>0</v>
      </c>
      <c r="AA119" s="41">
        <f t="shared" si="26"/>
        <v>0</v>
      </c>
      <c r="AB119" s="41">
        <f t="shared" si="27"/>
        <v>0</v>
      </c>
      <c r="AC119" s="41">
        <f t="shared" si="28"/>
        <v>0</v>
      </c>
      <c r="AD119" s="42">
        <f t="shared" si="35"/>
        <v>0</v>
      </c>
    </row>
    <row r="120" spans="1:30" s="43" customFormat="1" ht="31.5" hidden="1" customHeight="1" x14ac:dyDescent="0.25">
      <c r="A120" s="25">
        <v>109</v>
      </c>
      <c r="B120" s="26" t="s">
        <v>215</v>
      </c>
      <c r="C120" s="26" t="s">
        <v>119</v>
      </c>
      <c r="D120" s="27" t="s">
        <v>41</v>
      </c>
      <c r="E120" s="28">
        <f t="shared" si="29"/>
        <v>300</v>
      </c>
      <c r="F120" s="28">
        <v>1200</v>
      </c>
      <c r="G120" s="28">
        <f t="shared" si="21"/>
        <v>360000</v>
      </c>
      <c r="H120" s="29">
        <v>75</v>
      </c>
      <c r="I120" s="29">
        <f t="shared" si="30"/>
        <v>90000</v>
      </c>
      <c r="J120" s="29">
        <v>155</v>
      </c>
      <c r="K120" s="29">
        <f t="shared" si="31"/>
        <v>186000</v>
      </c>
      <c r="L120" s="29">
        <v>70</v>
      </c>
      <c r="M120" s="30">
        <f t="shared" si="32"/>
        <v>84000</v>
      </c>
      <c r="N120" s="28">
        <f t="shared" si="33"/>
        <v>300</v>
      </c>
      <c r="O120" s="28">
        <v>1200</v>
      </c>
      <c r="P120" s="28">
        <f t="shared" si="22"/>
        <v>360000</v>
      </c>
      <c r="Q120" s="29">
        <v>75</v>
      </c>
      <c r="R120" s="29">
        <f t="shared" si="36"/>
        <v>90000</v>
      </c>
      <c r="S120" s="29">
        <v>155</v>
      </c>
      <c r="T120" s="29">
        <f t="shared" si="37"/>
        <v>186000</v>
      </c>
      <c r="U120" s="29">
        <v>70</v>
      </c>
      <c r="V120" s="30">
        <f t="shared" si="38"/>
        <v>84000</v>
      </c>
      <c r="W120" s="38">
        <f t="shared" si="23"/>
        <v>0</v>
      </c>
      <c r="X120" s="39">
        <f t="shared" si="24"/>
        <v>0</v>
      </c>
      <c r="Y120" s="39">
        <f t="shared" si="25"/>
        <v>0</v>
      </c>
      <c r="Z120" s="40">
        <f t="shared" si="34"/>
        <v>0</v>
      </c>
      <c r="AA120" s="41">
        <f t="shared" si="26"/>
        <v>0</v>
      </c>
      <c r="AB120" s="41">
        <f t="shared" si="27"/>
        <v>0</v>
      </c>
      <c r="AC120" s="41">
        <f t="shared" si="28"/>
        <v>0</v>
      </c>
      <c r="AD120" s="42">
        <f t="shared" si="35"/>
        <v>0</v>
      </c>
    </row>
    <row r="121" spans="1:30" s="43" customFormat="1" ht="31.5" hidden="1" customHeight="1" x14ac:dyDescent="0.25">
      <c r="A121" s="25">
        <v>110</v>
      </c>
      <c r="B121" s="26" t="s">
        <v>216</v>
      </c>
      <c r="C121" s="26" t="s">
        <v>119</v>
      </c>
      <c r="D121" s="27" t="s">
        <v>41</v>
      </c>
      <c r="E121" s="28">
        <f t="shared" si="29"/>
        <v>500</v>
      </c>
      <c r="F121" s="28">
        <v>2309</v>
      </c>
      <c r="G121" s="28">
        <f t="shared" si="21"/>
        <v>1154500</v>
      </c>
      <c r="H121" s="29">
        <v>206</v>
      </c>
      <c r="I121" s="29">
        <f t="shared" si="30"/>
        <v>475654</v>
      </c>
      <c r="J121" s="29">
        <v>234</v>
      </c>
      <c r="K121" s="29">
        <f t="shared" si="31"/>
        <v>540306</v>
      </c>
      <c r="L121" s="29">
        <v>60</v>
      </c>
      <c r="M121" s="30">
        <f t="shared" si="32"/>
        <v>138540</v>
      </c>
      <c r="N121" s="28">
        <f t="shared" si="33"/>
        <v>500</v>
      </c>
      <c r="O121" s="28">
        <v>2309</v>
      </c>
      <c r="P121" s="28">
        <f t="shared" si="22"/>
        <v>1154500</v>
      </c>
      <c r="Q121" s="29">
        <v>206</v>
      </c>
      <c r="R121" s="29">
        <f t="shared" si="36"/>
        <v>475654</v>
      </c>
      <c r="S121" s="29">
        <v>234</v>
      </c>
      <c r="T121" s="29">
        <f t="shared" si="37"/>
        <v>540306</v>
      </c>
      <c r="U121" s="29">
        <v>60</v>
      </c>
      <c r="V121" s="30">
        <f t="shared" si="38"/>
        <v>138540</v>
      </c>
      <c r="W121" s="38">
        <f t="shared" si="23"/>
        <v>0</v>
      </c>
      <c r="X121" s="39">
        <f t="shared" si="24"/>
        <v>0</v>
      </c>
      <c r="Y121" s="39">
        <f t="shared" si="25"/>
        <v>0</v>
      </c>
      <c r="Z121" s="40">
        <f t="shared" si="34"/>
        <v>0</v>
      </c>
      <c r="AA121" s="41">
        <f t="shared" si="26"/>
        <v>0</v>
      </c>
      <c r="AB121" s="41">
        <f t="shared" si="27"/>
        <v>0</v>
      </c>
      <c r="AC121" s="41">
        <f t="shared" si="28"/>
        <v>0</v>
      </c>
      <c r="AD121" s="42">
        <f t="shared" si="35"/>
        <v>0</v>
      </c>
    </row>
    <row r="122" spans="1:30" s="43" customFormat="1" ht="31.5" hidden="1" customHeight="1" x14ac:dyDescent="0.25">
      <c r="A122" s="25">
        <v>111</v>
      </c>
      <c r="B122" s="26" t="s">
        <v>217</v>
      </c>
      <c r="C122" s="26" t="s">
        <v>119</v>
      </c>
      <c r="D122" s="27" t="s">
        <v>41</v>
      </c>
      <c r="E122" s="28">
        <f t="shared" si="29"/>
        <v>27000</v>
      </c>
      <c r="F122" s="28">
        <v>1800</v>
      </c>
      <c r="G122" s="28">
        <f t="shared" si="21"/>
        <v>48600000</v>
      </c>
      <c r="H122" s="29">
        <v>9000</v>
      </c>
      <c r="I122" s="29">
        <f t="shared" si="30"/>
        <v>16200000</v>
      </c>
      <c r="J122" s="29">
        <v>10200</v>
      </c>
      <c r="K122" s="29">
        <f t="shared" si="31"/>
        <v>18360000</v>
      </c>
      <c r="L122" s="29">
        <v>7800</v>
      </c>
      <c r="M122" s="30">
        <f t="shared" si="32"/>
        <v>14040000</v>
      </c>
      <c r="N122" s="28">
        <f t="shared" si="33"/>
        <v>27000</v>
      </c>
      <c r="O122" s="28">
        <v>1800</v>
      </c>
      <c r="P122" s="28">
        <f t="shared" si="22"/>
        <v>48600000</v>
      </c>
      <c r="Q122" s="29">
        <v>9000</v>
      </c>
      <c r="R122" s="29">
        <f t="shared" si="36"/>
        <v>16200000</v>
      </c>
      <c r="S122" s="29">
        <v>10200</v>
      </c>
      <c r="T122" s="29">
        <f t="shared" si="37"/>
        <v>18360000</v>
      </c>
      <c r="U122" s="29">
        <v>7800</v>
      </c>
      <c r="V122" s="30">
        <f t="shared" si="38"/>
        <v>14040000</v>
      </c>
      <c r="W122" s="38">
        <f t="shared" si="23"/>
        <v>0</v>
      </c>
      <c r="X122" s="39">
        <f t="shared" si="24"/>
        <v>0</v>
      </c>
      <c r="Y122" s="39">
        <f t="shared" si="25"/>
        <v>0</v>
      </c>
      <c r="Z122" s="40">
        <f t="shared" si="34"/>
        <v>0</v>
      </c>
      <c r="AA122" s="41">
        <f t="shared" si="26"/>
        <v>0</v>
      </c>
      <c r="AB122" s="41">
        <f t="shared" si="27"/>
        <v>0</v>
      </c>
      <c r="AC122" s="41">
        <f t="shared" si="28"/>
        <v>0</v>
      </c>
      <c r="AD122" s="42">
        <f t="shared" si="35"/>
        <v>0</v>
      </c>
    </row>
    <row r="123" spans="1:30" s="43" customFormat="1" ht="31.5" customHeight="1" x14ac:dyDescent="0.25">
      <c r="A123" s="25">
        <v>112</v>
      </c>
      <c r="B123" s="26" t="s">
        <v>218</v>
      </c>
      <c r="C123" s="26" t="s">
        <v>119</v>
      </c>
      <c r="D123" s="27" t="s">
        <v>41</v>
      </c>
      <c r="E123" s="28">
        <v>900</v>
      </c>
      <c r="F123" s="28">
        <v>1600</v>
      </c>
      <c r="G123" s="28">
        <f t="shared" si="21"/>
        <v>1440000</v>
      </c>
      <c r="H123" s="29">
        <v>300</v>
      </c>
      <c r="I123" s="29">
        <f t="shared" si="30"/>
        <v>480000</v>
      </c>
      <c r="J123" s="29">
        <v>300</v>
      </c>
      <c r="K123" s="29">
        <f t="shared" si="31"/>
        <v>480000</v>
      </c>
      <c r="L123" s="29">
        <v>300</v>
      </c>
      <c r="M123" s="30">
        <f t="shared" si="32"/>
        <v>480000</v>
      </c>
      <c r="N123" s="28">
        <f t="shared" si="33"/>
        <v>150</v>
      </c>
      <c r="O123" s="28">
        <v>1600</v>
      </c>
      <c r="P123" s="28">
        <f t="shared" si="22"/>
        <v>240000</v>
      </c>
      <c r="Q123" s="29">
        <v>50</v>
      </c>
      <c r="R123" s="29">
        <f t="shared" si="36"/>
        <v>80000</v>
      </c>
      <c r="S123" s="29">
        <v>50</v>
      </c>
      <c r="T123" s="29">
        <f t="shared" si="37"/>
        <v>80000</v>
      </c>
      <c r="U123" s="29">
        <v>50</v>
      </c>
      <c r="V123" s="30">
        <f t="shared" si="38"/>
        <v>80000</v>
      </c>
      <c r="W123" s="38">
        <f t="shared" si="23"/>
        <v>250</v>
      </c>
      <c r="X123" s="39">
        <f t="shared" si="24"/>
        <v>250</v>
      </c>
      <c r="Y123" s="39">
        <f t="shared" si="25"/>
        <v>250</v>
      </c>
      <c r="Z123" s="40">
        <f t="shared" si="34"/>
        <v>750</v>
      </c>
      <c r="AA123" s="41">
        <f t="shared" si="26"/>
        <v>400000</v>
      </c>
      <c r="AB123" s="41">
        <f t="shared" si="27"/>
        <v>400000</v>
      </c>
      <c r="AC123" s="41">
        <f t="shared" si="28"/>
        <v>400000</v>
      </c>
      <c r="AD123" s="42">
        <f t="shared" si="35"/>
        <v>1200000</v>
      </c>
    </row>
    <row r="124" spans="1:30" s="43" customFormat="1" ht="31.5" hidden="1" customHeight="1" x14ac:dyDescent="0.25">
      <c r="A124" s="25">
        <v>113</v>
      </c>
      <c r="B124" s="26" t="s">
        <v>219</v>
      </c>
      <c r="C124" s="26" t="s">
        <v>119</v>
      </c>
      <c r="D124" s="27" t="s">
        <v>41</v>
      </c>
      <c r="E124" s="28">
        <f t="shared" si="29"/>
        <v>746</v>
      </c>
      <c r="F124" s="28">
        <v>3000</v>
      </c>
      <c r="G124" s="28">
        <f t="shared" si="21"/>
        <v>2238000</v>
      </c>
      <c r="H124" s="29">
        <v>320</v>
      </c>
      <c r="I124" s="29">
        <f t="shared" si="30"/>
        <v>960000</v>
      </c>
      <c r="J124" s="29">
        <v>426</v>
      </c>
      <c r="K124" s="29">
        <f t="shared" si="31"/>
        <v>1278000</v>
      </c>
      <c r="L124" s="29">
        <v>0</v>
      </c>
      <c r="M124" s="30">
        <f t="shared" si="32"/>
        <v>0</v>
      </c>
      <c r="N124" s="28">
        <f t="shared" si="33"/>
        <v>746</v>
      </c>
      <c r="O124" s="28">
        <v>3000</v>
      </c>
      <c r="P124" s="28">
        <f t="shared" si="22"/>
        <v>2238000</v>
      </c>
      <c r="Q124" s="29">
        <v>320</v>
      </c>
      <c r="R124" s="29">
        <f t="shared" si="36"/>
        <v>960000</v>
      </c>
      <c r="S124" s="29">
        <v>426</v>
      </c>
      <c r="T124" s="29">
        <f t="shared" si="37"/>
        <v>1278000</v>
      </c>
      <c r="U124" s="29">
        <v>0</v>
      </c>
      <c r="V124" s="30">
        <f t="shared" si="38"/>
        <v>0</v>
      </c>
      <c r="W124" s="38">
        <f t="shared" si="23"/>
        <v>0</v>
      </c>
      <c r="X124" s="39">
        <f t="shared" si="24"/>
        <v>0</v>
      </c>
      <c r="Y124" s="39">
        <f t="shared" si="25"/>
        <v>0</v>
      </c>
      <c r="Z124" s="40">
        <f t="shared" si="34"/>
        <v>0</v>
      </c>
      <c r="AA124" s="41">
        <f t="shared" si="26"/>
        <v>0</v>
      </c>
      <c r="AB124" s="41">
        <f t="shared" si="27"/>
        <v>0</v>
      </c>
      <c r="AC124" s="41">
        <f t="shared" si="28"/>
        <v>0</v>
      </c>
      <c r="AD124" s="42">
        <f t="shared" si="35"/>
        <v>0</v>
      </c>
    </row>
    <row r="125" spans="1:30" s="43" customFormat="1" ht="31.5" customHeight="1" x14ac:dyDescent="0.25">
      <c r="A125" s="25">
        <v>114</v>
      </c>
      <c r="B125" s="26" t="s">
        <v>220</v>
      </c>
      <c r="C125" s="26" t="s">
        <v>119</v>
      </c>
      <c r="D125" s="27" t="s">
        <v>41</v>
      </c>
      <c r="E125" s="28">
        <f t="shared" si="29"/>
        <v>50</v>
      </c>
      <c r="F125" s="28">
        <v>1700</v>
      </c>
      <c r="G125" s="28">
        <f t="shared" si="21"/>
        <v>85000</v>
      </c>
      <c r="H125" s="29">
        <v>20</v>
      </c>
      <c r="I125" s="29">
        <f t="shared" si="30"/>
        <v>34000</v>
      </c>
      <c r="J125" s="29">
        <v>30</v>
      </c>
      <c r="K125" s="29">
        <f t="shared" si="31"/>
        <v>51000</v>
      </c>
      <c r="L125" s="29">
        <v>0</v>
      </c>
      <c r="M125" s="30">
        <f t="shared" si="32"/>
        <v>0</v>
      </c>
      <c r="N125" s="28">
        <f t="shared" si="33"/>
        <v>7</v>
      </c>
      <c r="O125" s="28">
        <v>1699.99</v>
      </c>
      <c r="P125" s="28">
        <f t="shared" si="22"/>
        <v>11899.93</v>
      </c>
      <c r="Q125" s="29">
        <v>2</v>
      </c>
      <c r="R125" s="29">
        <f t="shared" si="36"/>
        <v>3399.98</v>
      </c>
      <c r="S125" s="29">
        <v>5</v>
      </c>
      <c r="T125" s="29">
        <f t="shared" si="37"/>
        <v>8499.9500000000007</v>
      </c>
      <c r="U125" s="29">
        <v>0</v>
      </c>
      <c r="V125" s="30">
        <f t="shared" si="38"/>
        <v>0</v>
      </c>
      <c r="W125" s="38">
        <f t="shared" si="23"/>
        <v>18</v>
      </c>
      <c r="X125" s="39">
        <f t="shared" si="24"/>
        <v>25</v>
      </c>
      <c r="Y125" s="39">
        <f t="shared" si="25"/>
        <v>0</v>
      </c>
      <c r="Z125" s="40">
        <f t="shared" si="34"/>
        <v>43</v>
      </c>
      <c r="AA125" s="41">
        <f t="shared" si="26"/>
        <v>30600.02</v>
      </c>
      <c r="AB125" s="41">
        <f t="shared" si="27"/>
        <v>42500.05</v>
      </c>
      <c r="AC125" s="41">
        <f t="shared" si="28"/>
        <v>0</v>
      </c>
      <c r="AD125" s="42">
        <f t="shared" si="35"/>
        <v>73100.070000000007</v>
      </c>
    </row>
    <row r="126" spans="1:30" s="43" customFormat="1" ht="31.5" hidden="1" customHeight="1" x14ac:dyDescent="0.25">
      <c r="A126" s="25">
        <v>115</v>
      </c>
      <c r="B126" s="26" t="s">
        <v>221</v>
      </c>
      <c r="C126" s="26" t="s">
        <v>119</v>
      </c>
      <c r="D126" s="27" t="s">
        <v>41</v>
      </c>
      <c r="E126" s="28">
        <f t="shared" si="29"/>
        <v>400</v>
      </c>
      <c r="F126" s="28">
        <v>2669</v>
      </c>
      <c r="G126" s="28">
        <f t="shared" si="21"/>
        <v>1067600</v>
      </c>
      <c r="H126" s="29">
        <v>150</v>
      </c>
      <c r="I126" s="29">
        <f t="shared" si="30"/>
        <v>400350</v>
      </c>
      <c r="J126" s="29">
        <v>150</v>
      </c>
      <c r="K126" s="29">
        <f t="shared" si="31"/>
        <v>400350</v>
      </c>
      <c r="L126" s="29">
        <v>100</v>
      </c>
      <c r="M126" s="30">
        <f t="shared" si="32"/>
        <v>266900</v>
      </c>
      <c r="N126" s="28">
        <f t="shared" si="33"/>
        <v>400</v>
      </c>
      <c r="O126" s="28">
        <v>2669</v>
      </c>
      <c r="P126" s="28">
        <f t="shared" si="22"/>
        <v>1067600</v>
      </c>
      <c r="Q126" s="29">
        <v>150</v>
      </c>
      <c r="R126" s="29">
        <f t="shared" si="36"/>
        <v>400350</v>
      </c>
      <c r="S126" s="29">
        <v>150</v>
      </c>
      <c r="T126" s="29">
        <f t="shared" si="37"/>
        <v>400350</v>
      </c>
      <c r="U126" s="29">
        <v>100</v>
      </c>
      <c r="V126" s="30">
        <f t="shared" si="38"/>
        <v>266900</v>
      </c>
      <c r="W126" s="38">
        <f t="shared" si="23"/>
        <v>0</v>
      </c>
      <c r="X126" s="39">
        <f t="shared" si="24"/>
        <v>0</v>
      </c>
      <c r="Y126" s="39">
        <f t="shared" si="25"/>
        <v>0</v>
      </c>
      <c r="Z126" s="40">
        <f t="shared" si="34"/>
        <v>0</v>
      </c>
      <c r="AA126" s="41">
        <f t="shared" si="26"/>
        <v>0</v>
      </c>
      <c r="AB126" s="41">
        <f t="shared" si="27"/>
        <v>0</v>
      </c>
      <c r="AC126" s="41">
        <f t="shared" si="28"/>
        <v>0</v>
      </c>
      <c r="AD126" s="42">
        <f t="shared" si="35"/>
        <v>0</v>
      </c>
    </row>
    <row r="127" spans="1:30" s="43" customFormat="1" ht="31.5" hidden="1" customHeight="1" x14ac:dyDescent="0.25">
      <c r="A127" s="25">
        <v>116</v>
      </c>
      <c r="B127" s="26" t="s">
        <v>222</v>
      </c>
      <c r="C127" s="26" t="s">
        <v>119</v>
      </c>
      <c r="D127" s="27" t="s">
        <v>41</v>
      </c>
      <c r="E127" s="28">
        <f t="shared" si="29"/>
        <v>470</v>
      </c>
      <c r="F127" s="28">
        <v>1725</v>
      </c>
      <c r="G127" s="28">
        <f t="shared" si="21"/>
        <v>810750</v>
      </c>
      <c r="H127" s="29">
        <v>160</v>
      </c>
      <c r="I127" s="29">
        <f t="shared" si="30"/>
        <v>276000</v>
      </c>
      <c r="J127" s="29">
        <v>190</v>
      </c>
      <c r="K127" s="29">
        <f t="shared" si="31"/>
        <v>327750</v>
      </c>
      <c r="L127" s="29">
        <v>120</v>
      </c>
      <c r="M127" s="30">
        <f t="shared" si="32"/>
        <v>207000</v>
      </c>
      <c r="N127" s="28">
        <f t="shared" si="33"/>
        <v>470</v>
      </c>
      <c r="O127" s="28">
        <v>1725</v>
      </c>
      <c r="P127" s="28">
        <f t="shared" si="22"/>
        <v>810750</v>
      </c>
      <c r="Q127" s="29">
        <v>160</v>
      </c>
      <c r="R127" s="29">
        <f t="shared" si="36"/>
        <v>276000</v>
      </c>
      <c r="S127" s="29">
        <v>190</v>
      </c>
      <c r="T127" s="29">
        <f t="shared" si="37"/>
        <v>327750</v>
      </c>
      <c r="U127" s="29">
        <v>120</v>
      </c>
      <c r="V127" s="30">
        <f t="shared" si="38"/>
        <v>207000</v>
      </c>
      <c r="W127" s="38">
        <f t="shared" si="23"/>
        <v>0</v>
      </c>
      <c r="X127" s="39">
        <f t="shared" si="24"/>
        <v>0</v>
      </c>
      <c r="Y127" s="39">
        <f t="shared" si="25"/>
        <v>0</v>
      </c>
      <c r="Z127" s="40">
        <f t="shared" si="34"/>
        <v>0</v>
      </c>
      <c r="AA127" s="41">
        <f t="shared" si="26"/>
        <v>0</v>
      </c>
      <c r="AB127" s="41">
        <f t="shared" si="27"/>
        <v>0</v>
      </c>
      <c r="AC127" s="41">
        <f t="shared" si="28"/>
        <v>0</v>
      </c>
      <c r="AD127" s="42">
        <f t="shared" si="35"/>
        <v>0</v>
      </c>
    </row>
    <row r="128" spans="1:30" s="43" customFormat="1" ht="31.5" hidden="1" customHeight="1" x14ac:dyDescent="0.25">
      <c r="A128" s="25">
        <v>117</v>
      </c>
      <c r="B128" s="26" t="s">
        <v>223</v>
      </c>
      <c r="C128" s="26" t="s">
        <v>119</v>
      </c>
      <c r="D128" s="27" t="s">
        <v>41</v>
      </c>
      <c r="E128" s="28">
        <f t="shared" si="29"/>
        <v>100</v>
      </c>
      <c r="F128" s="28">
        <v>1179</v>
      </c>
      <c r="G128" s="28">
        <f t="shared" si="21"/>
        <v>117900</v>
      </c>
      <c r="H128" s="29">
        <v>25</v>
      </c>
      <c r="I128" s="29">
        <f t="shared" si="30"/>
        <v>29475</v>
      </c>
      <c r="J128" s="29">
        <v>50</v>
      </c>
      <c r="K128" s="29">
        <f t="shared" si="31"/>
        <v>58950</v>
      </c>
      <c r="L128" s="29">
        <v>25</v>
      </c>
      <c r="M128" s="30">
        <f t="shared" si="32"/>
        <v>29475</v>
      </c>
      <c r="N128" s="28">
        <f t="shared" si="33"/>
        <v>100</v>
      </c>
      <c r="O128" s="28">
        <v>1179</v>
      </c>
      <c r="P128" s="28">
        <f t="shared" si="22"/>
        <v>117900</v>
      </c>
      <c r="Q128" s="29">
        <v>25</v>
      </c>
      <c r="R128" s="29">
        <f t="shared" si="36"/>
        <v>29475</v>
      </c>
      <c r="S128" s="29">
        <v>50</v>
      </c>
      <c r="T128" s="29">
        <f t="shared" si="37"/>
        <v>58950</v>
      </c>
      <c r="U128" s="29">
        <v>25</v>
      </c>
      <c r="V128" s="30">
        <f t="shared" si="38"/>
        <v>29475</v>
      </c>
      <c r="W128" s="38">
        <f t="shared" si="23"/>
        <v>0</v>
      </c>
      <c r="X128" s="39">
        <f t="shared" si="24"/>
        <v>0</v>
      </c>
      <c r="Y128" s="39">
        <f t="shared" si="25"/>
        <v>0</v>
      </c>
      <c r="Z128" s="40">
        <f t="shared" si="34"/>
        <v>0</v>
      </c>
      <c r="AA128" s="41">
        <f t="shared" si="26"/>
        <v>0</v>
      </c>
      <c r="AB128" s="41">
        <f t="shared" si="27"/>
        <v>0</v>
      </c>
      <c r="AC128" s="41">
        <f t="shared" si="28"/>
        <v>0</v>
      </c>
      <c r="AD128" s="42">
        <f t="shared" si="35"/>
        <v>0</v>
      </c>
    </row>
    <row r="129" spans="1:30" s="43" customFormat="1" ht="31.5" hidden="1" customHeight="1" x14ac:dyDescent="0.25">
      <c r="A129" s="25">
        <v>118</v>
      </c>
      <c r="B129" s="26" t="s">
        <v>224</v>
      </c>
      <c r="C129" s="26" t="s">
        <v>119</v>
      </c>
      <c r="D129" s="27" t="s">
        <v>41</v>
      </c>
      <c r="E129" s="28">
        <f t="shared" si="29"/>
        <v>700</v>
      </c>
      <c r="F129" s="28">
        <v>1199</v>
      </c>
      <c r="G129" s="28">
        <f t="shared" si="21"/>
        <v>839300</v>
      </c>
      <c r="H129" s="29">
        <v>250</v>
      </c>
      <c r="I129" s="29">
        <f t="shared" si="30"/>
        <v>299750</v>
      </c>
      <c r="J129" s="29">
        <v>350</v>
      </c>
      <c r="K129" s="29">
        <f t="shared" si="31"/>
        <v>419650</v>
      </c>
      <c r="L129" s="29">
        <v>100</v>
      </c>
      <c r="M129" s="30">
        <f t="shared" si="32"/>
        <v>119900</v>
      </c>
      <c r="N129" s="28">
        <f t="shared" si="33"/>
        <v>700</v>
      </c>
      <c r="O129" s="28">
        <v>1199</v>
      </c>
      <c r="P129" s="28">
        <f t="shared" si="22"/>
        <v>839300</v>
      </c>
      <c r="Q129" s="29">
        <v>250</v>
      </c>
      <c r="R129" s="29">
        <f t="shared" si="36"/>
        <v>299750</v>
      </c>
      <c r="S129" s="29">
        <v>350</v>
      </c>
      <c r="T129" s="29">
        <f t="shared" si="37"/>
        <v>419650</v>
      </c>
      <c r="U129" s="29">
        <v>100</v>
      </c>
      <c r="V129" s="30">
        <f t="shared" si="38"/>
        <v>119900</v>
      </c>
      <c r="W129" s="38">
        <f t="shared" si="23"/>
        <v>0</v>
      </c>
      <c r="X129" s="39">
        <f t="shared" si="24"/>
        <v>0</v>
      </c>
      <c r="Y129" s="39">
        <f t="shared" si="25"/>
        <v>0</v>
      </c>
      <c r="Z129" s="40">
        <f t="shared" si="34"/>
        <v>0</v>
      </c>
      <c r="AA129" s="41">
        <f t="shared" si="26"/>
        <v>0</v>
      </c>
      <c r="AB129" s="41">
        <f t="shared" si="27"/>
        <v>0</v>
      </c>
      <c r="AC129" s="41">
        <f t="shared" si="28"/>
        <v>0</v>
      </c>
      <c r="AD129" s="42">
        <f t="shared" si="35"/>
        <v>0</v>
      </c>
    </row>
    <row r="130" spans="1:30" s="43" customFormat="1" ht="31.5" hidden="1" customHeight="1" x14ac:dyDescent="0.25">
      <c r="A130" s="25">
        <v>119</v>
      </c>
      <c r="B130" s="26" t="s">
        <v>225</v>
      </c>
      <c r="C130" s="26" t="s">
        <v>119</v>
      </c>
      <c r="D130" s="27" t="s">
        <v>41</v>
      </c>
      <c r="E130" s="28">
        <f t="shared" si="29"/>
        <v>10000</v>
      </c>
      <c r="F130" s="28">
        <v>979</v>
      </c>
      <c r="G130" s="28">
        <f t="shared" si="21"/>
        <v>9790000</v>
      </c>
      <c r="H130" s="29">
        <v>3239</v>
      </c>
      <c r="I130" s="29">
        <f t="shared" si="30"/>
        <v>3170981</v>
      </c>
      <c r="J130" s="29">
        <v>3561</v>
      </c>
      <c r="K130" s="29">
        <f t="shared" si="31"/>
        <v>3486219</v>
      </c>
      <c r="L130" s="29">
        <v>3200</v>
      </c>
      <c r="M130" s="30">
        <f t="shared" si="32"/>
        <v>3132800</v>
      </c>
      <c r="N130" s="28">
        <f t="shared" si="33"/>
        <v>10000</v>
      </c>
      <c r="O130" s="28">
        <v>979</v>
      </c>
      <c r="P130" s="28">
        <f t="shared" si="22"/>
        <v>9790000</v>
      </c>
      <c r="Q130" s="29">
        <v>3239</v>
      </c>
      <c r="R130" s="29">
        <f t="shared" si="36"/>
        <v>3170981</v>
      </c>
      <c r="S130" s="29">
        <v>3561</v>
      </c>
      <c r="T130" s="29">
        <f t="shared" si="37"/>
        <v>3486219</v>
      </c>
      <c r="U130" s="29">
        <v>3200</v>
      </c>
      <c r="V130" s="30">
        <f t="shared" si="38"/>
        <v>3132800</v>
      </c>
      <c r="W130" s="38">
        <f t="shared" si="23"/>
        <v>0</v>
      </c>
      <c r="X130" s="39">
        <f t="shared" si="24"/>
        <v>0</v>
      </c>
      <c r="Y130" s="39">
        <f t="shared" si="25"/>
        <v>0</v>
      </c>
      <c r="Z130" s="40">
        <f t="shared" si="34"/>
        <v>0</v>
      </c>
      <c r="AA130" s="41">
        <f t="shared" si="26"/>
        <v>0</v>
      </c>
      <c r="AB130" s="41">
        <f t="shared" si="27"/>
        <v>0</v>
      </c>
      <c r="AC130" s="41">
        <f t="shared" si="28"/>
        <v>0</v>
      </c>
      <c r="AD130" s="42">
        <f t="shared" si="35"/>
        <v>0</v>
      </c>
    </row>
    <row r="131" spans="1:30" s="43" customFormat="1" ht="31.5" hidden="1" customHeight="1" x14ac:dyDescent="0.25">
      <c r="A131" s="25">
        <v>120</v>
      </c>
      <c r="B131" s="26" t="s">
        <v>226</v>
      </c>
      <c r="C131" s="26" t="s">
        <v>119</v>
      </c>
      <c r="D131" s="27" t="s">
        <v>41</v>
      </c>
      <c r="E131" s="28">
        <f t="shared" si="29"/>
        <v>250</v>
      </c>
      <c r="F131" s="28">
        <v>4600</v>
      </c>
      <c r="G131" s="28">
        <f t="shared" si="21"/>
        <v>1150000</v>
      </c>
      <c r="H131" s="29">
        <v>100</v>
      </c>
      <c r="I131" s="29">
        <f t="shared" si="30"/>
        <v>460000</v>
      </c>
      <c r="J131" s="29">
        <v>150</v>
      </c>
      <c r="K131" s="29">
        <f t="shared" si="31"/>
        <v>690000</v>
      </c>
      <c r="L131" s="29">
        <v>0</v>
      </c>
      <c r="M131" s="30">
        <f t="shared" si="32"/>
        <v>0</v>
      </c>
      <c r="N131" s="28">
        <f t="shared" si="33"/>
        <v>250</v>
      </c>
      <c r="O131" s="28">
        <v>4600</v>
      </c>
      <c r="P131" s="28">
        <f t="shared" si="22"/>
        <v>1150000</v>
      </c>
      <c r="Q131" s="29">
        <v>100</v>
      </c>
      <c r="R131" s="29">
        <f t="shared" si="36"/>
        <v>460000</v>
      </c>
      <c r="S131" s="29">
        <v>150</v>
      </c>
      <c r="T131" s="29">
        <f t="shared" si="37"/>
        <v>690000</v>
      </c>
      <c r="U131" s="29">
        <v>0</v>
      </c>
      <c r="V131" s="30">
        <f t="shared" si="38"/>
        <v>0</v>
      </c>
      <c r="W131" s="38">
        <f t="shared" si="23"/>
        <v>0</v>
      </c>
      <c r="X131" s="39">
        <f t="shared" si="24"/>
        <v>0</v>
      </c>
      <c r="Y131" s="39">
        <f t="shared" si="25"/>
        <v>0</v>
      </c>
      <c r="Z131" s="40">
        <f t="shared" si="34"/>
        <v>0</v>
      </c>
      <c r="AA131" s="41">
        <f t="shared" si="26"/>
        <v>0</v>
      </c>
      <c r="AB131" s="41">
        <f t="shared" si="27"/>
        <v>0</v>
      </c>
      <c r="AC131" s="41">
        <f t="shared" si="28"/>
        <v>0</v>
      </c>
      <c r="AD131" s="42">
        <f t="shared" si="35"/>
        <v>0</v>
      </c>
    </row>
    <row r="132" spans="1:30" s="43" customFormat="1" ht="31.5" hidden="1" customHeight="1" x14ac:dyDescent="0.25">
      <c r="A132" s="25">
        <v>121</v>
      </c>
      <c r="B132" s="26" t="s">
        <v>227</v>
      </c>
      <c r="C132" s="26" t="s">
        <v>119</v>
      </c>
      <c r="D132" s="27" t="s">
        <v>41</v>
      </c>
      <c r="E132" s="28">
        <f t="shared" si="29"/>
        <v>500</v>
      </c>
      <c r="F132" s="28">
        <v>1485</v>
      </c>
      <c r="G132" s="28">
        <f t="shared" si="21"/>
        <v>742500</v>
      </c>
      <c r="H132" s="29">
        <v>181</v>
      </c>
      <c r="I132" s="29">
        <f t="shared" si="30"/>
        <v>268785</v>
      </c>
      <c r="J132" s="29">
        <v>219</v>
      </c>
      <c r="K132" s="29">
        <f t="shared" si="31"/>
        <v>325215</v>
      </c>
      <c r="L132" s="29">
        <v>100</v>
      </c>
      <c r="M132" s="30">
        <f t="shared" si="32"/>
        <v>148500</v>
      </c>
      <c r="N132" s="28">
        <f t="shared" si="33"/>
        <v>500</v>
      </c>
      <c r="O132" s="28">
        <v>1485</v>
      </c>
      <c r="P132" s="28">
        <f t="shared" si="22"/>
        <v>742500</v>
      </c>
      <c r="Q132" s="29">
        <v>181</v>
      </c>
      <c r="R132" s="29">
        <f t="shared" si="36"/>
        <v>268785</v>
      </c>
      <c r="S132" s="29">
        <v>219</v>
      </c>
      <c r="T132" s="29">
        <f t="shared" si="37"/>
        <v>325215</v>
      </c>
      <c r="U132" s="29">
        <v>100</v>
      </c>
      <c r="V132" s="30">
        <f t="shared" si="38"/>
        <v>148500</v>
      </c>
      <c r="W132" s="38">
        <f t="shared" si="23"/>
        <v>0</v>
      </c>
      <c r="X132" s="39">
        <f t="shared" si="24"/>
        <v>0</v>
      </c>
      <c r="Y132" s="39">
        <f t="shared" si="25"/>
        <v>0</v>
      </c>
      <c r="Z132" s="40">
        <f t="shared" si="34"/>
        <v>0</v>
      </c>
      <c r="AA132" s="41">
        <f t="shared" si="26"/>
        <v>0</v>
      </c>
      <c r="AB132" s="41">
        <f t="shared" si="27"/>
        <v>0</v>
      </c>
      <c r="AC132" s="41">
        <f t="shared" si="28"/>
        <v>0</v>
      </c>
      <c r="AD132" s="42">
        <f t="shared" si="35"/>
        <v>0</v>
      </c>
    </row>
    <row r="133" spans="1:30" s="43" customFormat="1" ht="31.5" customHeight="1" x14ac:dyDescent="0.25">
      <c r="A133" s="25">
        <v>122</v>
      </c>
      <c r="B133" s="26" t="s">
        <v>228</v>
      </c>
      <c r="C133" s="26" t="s">
        <v>119</v>
      </c>
      <c r="D133" s="27" t="s">
        <v>41</v>
      </c>
      <c r="E133" s="28">
        <f t="shared" si="29"/>
        <v>250</v>
      </c>
      <c r="F133" s="28">
        <v>649.99</v>
      </c>
      <c r="G133" s="28">
        <f t="shared" si="21"/>
        <v>162497.5</v>
      </c>
      <c r="H133" s="29">
        <v>100</v>
      </c>
      <c r="I133" s="29">
        <f t="shared" si="30"/>
        <v>64999</v>
      </c>
      <c r="J133" s="29">
        <v>100</v>
      </c>
      <c r="K133" s="29">
        <f t="shared" si="31"/>
        <v>64999</v>
      </c>
      <c r="L133" s="29">
        <v>50</v>
      </c>
      <c r="M133" s="30">
        <f t="shared" si="32"/>
        <v>32499.5</v>
      </c>
      <c r="N133" s="28">
        <f t="shared" si="33"/>
        <v>50</v>
      </c>
      <c r="O133" s="667">
        <v>649.99</v>
      </c>
      <c r="P133" s="28">
        <f t="shared" si="22"/>
        <v>32499.5</v>
      </c>
      <c r="Q133" s="29">
        <v>20</v>
      </c>
      <c r="R133" s="29">
        <f t="shared" si="36"/>
        <v>12999.8</v>
      </c>
      <c r="S133" s="29">
        <v>20</v>
      </c>
      <c r="T133" s="29">
        <f t="shared" si="37"/>
        <v>12999.8</v>
      </c>
      <c r="U133" s="29">
        <v>10</v>
      </c>
      <c r="V133" s="30">
        <f t="shared" si="38"/>
        <v>6499.9</v>
      </c>
      <c r="W133" s="38">
        <f t="shared" si="23"/>
        <v>80</v>
      </c>
      <c r="X133" s="39">
        <f t="shared" si="24"/>
        <v>80</v>
      </c>
      <c r="Y133" s="39">
        <f t="shared" si="25"/>
        <v>40</v>
      </c>
      <c r="Z133" s="40">
        <f t="shared" si="34"/>
        <v>200</v>
      </c>
      <c r="AA133" s="41">
        <f t="shared" si="26"/>
        <v>51999.199999999997</v>
      </c>
      <c r="AB133" s="41">
        <f t="shared" si="27"/>
        <v>51999.199999999997</v>
      </c>
      <c r="AC133" s="41">
        <f t="shared" si="28"/>
        <v>25999.599999999999</v>
      </c>
      <c r="AD133" s="42">
        <f t="shared" si="35"/>
        <v>129998</v>
      </c>
    </row>
    <row r="134" spans="1:30" s="43" customFormat="1" ht="31.5" hidden="1" customHeight="1" x14ac:dyDescent="0.25">
      <c r="A134" s="25">
        <v>123</v>
      </c>
      <c r="B134" s="26" t="s">
        <v>229</v>
      </c>
      <c r="C134" s="26" t="s">
        <v>119</v>
      </c>
      <c r="D134" s="27" t="s">
        <v>41</v>
      </c>
      <c r="E134" s="28">
        <f t="shared" si="29"/>
        <v>400</v>
      </c>
      <c r="F134" s="28">
        <v>820</v>
      </c>
      <c r="G134" s="28">
        <f t="shared" si="21"/>
        <v>328000</v>
      </c>
      <c r="H134" s="29">
        <v>100</v>
      </c>
      <c r="I134" s="29">
        <f t="shared" si="30"/>
        <v>82000</v>
      </c>
      <c r="J134" s="29">
        <v>200</v>
      </c>
      <c r="K134" s="29">
        <f t="shared" si="31"/>
        <v>164000</v>
      </c>
      <c r="L134" s="29">
        <v>100</v>
      </c>
      <c r="M134" s="30">
        <f t="shared" si="32"/>
        <v>82000</v>
      </c>
      <c r="N134" s="28">
        <f t="shared" si="33"/>
        <v>400</v>
      </c>
      <c r="O134" s="28">
        <v>820</v>
      </c>
      <c r="P134" s="28">
        <f t="shared" si="22"/>
        <v>328000</v>
      </c>
      <c r="Q134" s="29">
        <v>100</v>
      </c>
      <c r="R134" s="29">
        <f t="shared" si="36"/>
        <v>82000</v>
      </c>
      <c r="S134" s="29">
        <v>200</v>
      </c>
      <c r="T134" s="29">
        <f t="shared" si="37"/>
        <v>164000</v>
      </c>
      <c r="U134" s="29">
        <v>100</v>
      </c>
      <c r="V134" s="30">
        <f t="shared" si="38"/>
        <v>82000</v>
      </c>
      <c r="W134" s="38">
        <f t="shared" si="23"/>
        <v>0</v>
      </c>
      <c r="X134" s="39">
        <f t="shared" si="24"/>
        <v>0</v>
      </c>
      <c r="Y134" s="39">
        <f t="shared" si="25"/>
        <v>0</v>
      </c>
      <c r="Z134" s="40">
        <f t="shared" si="34"/>
        <v>0</v>
      </c>
      <c r="AA134" s="41">
        <f t="shared" si="26"/>
        <v>0</v>
      </c>
      <c r="AB134" s="41">
        <f t="shared" si="27"/>
        <v>0</v>
      </c>
      <c r="AC134" s="41">
        <f t="shared" si="28"/>
        <v>0</v>
      </c>
      <c r="AD134" s="42">
        <f t="shared" si="35"/>
        <v>0</v>
      </c>
    </row>
    <row r="135" spans="1:30" s="43" customFormat="1" ht="31.5" customHeight="1" x14ac:dyDescent="0.25">
      <c r="A135" s="25">
        <v>124</v>
      </c>
      <c r="B135" s="26" t="s">
        <v>230</v>
      </c>
      <c r="C135" s="26" t="s">
        <v>119</v>
      </c>
      <c r="D135" s="27" t="s">
        <v>41</v>
      </c>
      <c r="E135" s="28">
        <f t="shared" si="29"/>
        <v>20</v>
      </c>
      <c r="F135" s="28">
        <v>1524.99</v>
      </c>
      <c r="G135" s="28">
        <f t="shared" si="21"/>
        <v>30499.8</v>
      </c>
      <c r="H135" s="29">
        <v>6</v>
      </c>
      <c r="I135" s="29">
        <f t="shared" si="30"/>
        <v>9149.94</v>
      </c>
      <c r="J135" s="29">
        <v>9</v>
      </c>
      <c r="K135" s="29">
        <f t="shared" si="31"/>
        <v>13724.91</v>
      </c>
      <c r="L135" s="29">
        <v>5</v>
      </c>
      <c r="M135" s="30">
        <f t="shared" si="32"/>
        <v>7624.95</v>
      </c>
      <c r="N135" s="28">
        <f t="shared" si="33"/>
        <v>2</v>
      </c>
      <c r="O135" s="667">
        <v>1524.99</v>
      </c>
      <c r="P135" s="28">
        <f t="shared" si="22"/>
        <v>3049.98</v>
      </c>
      <c r="Q135" s="29"/>
      <c r="R135" s="29">
        <f t="shared" si="36"/>
        <v>0</v>
      </c>
      <c r="S135" s="29">
        <v>2</v>
      </c>
      <c r="T135" s="29">
        <f t="shared" si="37"/>
        <v>3049.98</v>
      </c>
      <c r="U135" s="29"/>
      <c r="V135" s="30">
        <f t="shared" si="38"/>
        <v>0</v>
      </c>
      <c r="W135" s="38">
        <f t="shared" si="23"/>
        <v>6</v>
      </c>
      <c r="X135" s="39">
        <f t="shared" si="24"/>
        <v>7</v>
      </c>
      <c r="Y135" s="39">
        <f t="shared" si="25"/>
        <v>5</v>
      </c>
      <c r="Z135" s="40">
        <f t="shared" si="34"/>
        <v>18</v>
      </c>
      <c r="AA135" s="41">
        <f t="shared" si="26"/>
        <v>9149.94</v>
      </c>
      <c r="AB135" s="41">
        <f t="shared" si="27"/>
        <v>10674.93</v>
      </c>
      <c r="AC135" s="41">
        <f t="shared" si="28"/>
        <v>7624.95</v>
      </c>
      <c r="AD135" s="42">
        <f t="shared" si="35"/>
        <v>27449.820000000003</v>
      </c>
    </row>
    <row r="136" spans="1:30" s="43" customFormat="1" ht="31.5" customHeight="1" x14ac:dyDescent="0.25">
      <c r="A136" s="25">
        <v>125</v>
      </c>
      <c r="B136" s="26" t="s">
        <v>231</v>
      </c>
      <c r="C136" s="26" t="s">
        <v>119</v>
      </c>
      <c r="D136" s="27" t="s">
        <v>41</v>
      </c>
      <c r="E136" s="28">
        <f t="shared" si="29"/>
        <v>150</v>
      </c>
      <c r="F136" s="28">
        <v>1100</v>
      </c>
      <c r="G136" s="28">
        <f t="shared" si="21"/>
        <v>165000</v>
      </c>
      <c r="H136" s="29">
        <v>50</v>
      </c>
      <c r="I136" s="29">
        <f t="shared" si="30"/>
        <v>55000</v>
      </c>
      <c r="J136" s="29">
        <v>50</v>
      </c>
      <c r="K136" s="29">
        <f t="shared" si="31"/>
        <v>55000</v>
      </c>
      <c r="L136" s="29">
        <v>50</v>
      </c>
      <c r="M136" s="30">
        <f t="shared" si="32"/>
        <v>55000</v>
      </c>
      <c r="N136" s="28">
        <f t="shared" si="33"/>
        <v>80</v>
      </c>
      <c r="O136" s="28">
        <v>1100</v>
      </c>
      <c r="P136" s="28">
        <f t="shared" si="22"/>
        <v>88000</v>
      </c>
      <c r="Q136" s="29">
        <v>20</v>
      </c>
      <c r="R136" s="29">
        <f t="shared" si="36"/>
        <v>22000</v>
      </c>
      <c r="S136" s="29">
        <v>20</v>
      </c>
      <c r="T136" s="29">
        <f t="shared" si="37"/>
        <v>22000</v>
      </c>
      <c r="U136" s="29">
        <v>40</v>
      </c>
      <c r="V136" s="30">
        <f t="shared" si="38"/>
        <v>44000</v>
      </c>
      <c r="W136" s="38">
        <f t="shared" si="23"/>
        <v>30</v>
      </c>
      <c r="X136" s="39">
        <f t="shared" si="24"/>
        <v>30</v>
      </c>
      <c r="Y136" s="39">
        <f t="shared" si="25"/>
        <v>10</v>
      </c>
      <c r="Z136" s="40">
        <f>W136+X136+Y136</f>
        <v>70</v>
      </c>
      <c r="AA136" s="41">
        <f t="shared" si="26"/>
        <v>33000</v>
      </c>
      <c r="AB136" s="41">
        <f t="shared" si="27"/>
        <v>33000</v>
      </c>
      <c r="AC136" s="41">
        <f t="shared" si="28"/>
        <v>11000</v>
      </c>
      <c r="AD136" s="42">
        <f t="shared" si="35"/>
        <v>77000</v>
      </c>
    </row>
    <row r="137" spans="1:30" s="43" customFormat="1" ht="31.5" hidden="1" customHeight="1" x14ac:dyDescent="0.25">
      <c r="A137" s="25">
        <v>126</v>
      </c>
      <c r="B137" s="46" t="s">
        <v>232</v>
      </c>
      <c r="C137" s="26" t="s">
        <v>119</v>
      </c>
      <c r="D137" s="27" t="s">
        <v>41</v>
      </c>
      <c r="E137" s="28">
        <f t="shared" si="29"/>
        <v>2400</v>
      </c>
      <c r="F137" s="28">
        <v>2000</v>
      </c>
      <c r="G137" s="28">
        <f t="shared" si="21"/>
        <v>4800000</v>
      </c>
      <c r="H137" s="29">
        <v>1000</v>
      </c>
      <c r="I137" s="29">
        <f t="shared" si="30"/>
        <v>2000000</v>
      </c>
      <c r="J137" s="29">
        <v>900</v>
      </c>
      <c r="K137" s="29">
        <f t="shared" si="31"/>
        <v>1800000</v>
      </c>
      <c r="L137" s="29">
        <v>500</v>
      </c>
      <c r="M137" s="30">
        <f t="shared" si="32"/>
        <v>1000000</v>
      </c>
      <c r="N137" s="28">
        <f t="shared" si="33"/>
        <v>2400</v>
      </c>
      <c r="O137" s="28">
        <v>2000</v>
      </c>
      <c r="P137" s="28">
        <f t="shared" si="22"/>
        <v>4800000</v>
      </c>
      <c r="Q137" s="29">
        <v>1000</v>
      </c>
      <c r="R137" s="29">
        <f t="shared" si="36"/>
        <v>2000000</v>
      </c>
      <c r="S137" s="29">
        <v>900</v>
      </c>
      <c r="T137" s="29">
        <f t="shared" si="37"/>
        <v>1800000</v>
      </c>
      <c r="U137" s="29">
        <v>500</v>
      </c>
      <c r="V137" s="30">
        <f t="shared" si="38"/>
        <v>1000000</v>
      </c>
      <c r="W137" s="38">
        <f t="shared" si="23"/>
        <v>0</v>
      </c>
      <c r="X137" s="39">
        <f t="shared" si="24"/>
        <v>0</v>
      </c>
      <c r="Y137" s="39">
        <f t="shared" si="25"/>
        <v>0</v>
      </c>
      <c r="Z137" s="40">
        <f t="shared" si="34"/>
        <v>0</v>
      </c>
      <c r="AA137" s="41">
        <f t="shared" si="26"/>
        <v>0</v>
      </c>
      <c r="AB137" s="41">
        <f t="shared" si="27"/>
        <v>0</v>
      </c>
      <c r="AC137" s="41">
        <f t="shared" si="28"/>
        <v>0</v>
      </c>
      <c r="AD137" s="42">
        <f t="shared" si="35"/>
        <v>0</v>
      </c>
    </row>
    <row r="138" spans="1:30" s="43" customFormat="1" ht="31.5" hidden="1" customHeight="1" x14ac:dyDescent="0.25">
      <c r="A138" s="25">
        <v>127</v>
      </c>
      <c r="B138" s="26" t="s">
        <v>233</v>
      </c>
      <c r="C138" s="26" t="s">
        <v>119</v>
      </c>
      <c r="D138" s="27" t="s">
        <v>41</v>
      </c>
      <c r="E138" s="28">
        <f t="shared" si="29"/>
        <v>1000</v>
      </c>
      <c r="F138" s="28">
        <v>745</v>
      </c>
      <c r="G138" s="28">
        <f t="shared" si="21"/>
        <v>745000</v>
      </c>
      <c r="H138" s="29">
        <v>368</v>
      </c>
      <c r="I138" s="29">
        <f t="shared" si="30"/>
        <v>274160</v>
      </c>
      <c r="J138" s="29">
        <v>400</v>
      </c>
      <c r="K138" s="29">
        <f t="shared" si="31"/>
        <v>298000</v>
      </c>
      <c r="L138" s="29">
        <v>232</v>
      </c>
      <c r="M138" s="30">
        <f t="shared" si="32"/>
        <v>172840</v>
      </c>
      <c r="N138" s="28">
        <f t="shared" si="33"/>
        <v>1000</v>
      </c>
      <c r="O138" s="28">
        <v>745</v>
      </c>
      <c r="P138" s="28">
        <f t="shared" si="22"/>
        <v>745000</v>
      </c>
      <c r="Q138" s="29">
        <v>368</v>
      </c>
      <c r="R138" s="29">
        <f t="shared" si="36"/>
        <v>274160</v>
      </c>
      <c r="S138" s="29">
        <v>400</v>
      </c>
      <c r="T138" s="29">
        <f t="shared" si="37"/>
        <v>298000</v>
      </c>
      <c r="U138" s="29">
        <v>232</v>
      </c>
      <c r="V138" s="30">
        <f t="shared" si="38"/>
        <v>172840</v>
      </c>
      <c r="W138" s="38">
        <f t="shared" si="23"/>
        <v>0</v>
      </c>
      <c r="X138" s="39">
        <f t="shared" si="24"/>
        <v>0</v>
      </c>
      <c r="Y138" s="39">
        <f t="shared" si="25"/>
        <v>0</v>
      </c>
      <c r="Z138" s="40">
        <f t="shared" si="34"/>
        <v>0</v>
      </c>
      <c r="AA138" s="41">
        <f t="shared" si="26"/>
        <v>0</v>
      </c>
      <c r="AB138" s="41">
        <f t="shared" si="27"/>
        <v>0</v>
      </c>
      <c r="AC138" s="41">
        <f t="shared" si="28"/>
        <v>0</v>
      </c>
      <c r="AD138" s="42">
        <f t="shared" si="35"/>
        <v>0</v>
      </c>
    </row>
    <row r="139" spans="1:30" s="43" customFormat="1" ht="31.5" hidden="1" customHeight="1" x14ac:dyDescent="0.25">
      <c r="A139" s="25">
        <v>128</v>
      </c>
      <c r="B139" s="26" t="s">
        <v>234</v>
      </c>
      <c r="C139" s="26" t="s">
        <v>119</v>
      </c>
      <c r="D139" s="27" t="s">
        <v>41</v>
      </c>
      <c r="E139" s="28">
        <f t="shared" si="29"/>
        <v>500</v>
      </c>
      <c r="F139" s="28">
        <v>7350</v>
      </c>
      <c r="G139" s="28">
        <f t="shared" si="21"/>
        <v>3675000</v>
      </c>
      <c r="H139" s="29">
        <v>186</v>
      </c>
      <c r="I139" s="29">
        <f t="shared" si="30"/>
        <v>1367100</v>
      </c>
      <c r="J139" s="29">
        <v>189</v>
      </c>
      <c r="K139" s="29">
        <f t="shared" si="31"/>
        <v>1389150</v>
      </c>
      <c r="L139" s="29">
        <v>125</v>
      </c>
      <c r="M139" s="30">
        <f t="shared" si="32"/>
        <v>918750</v>
      </c>
      <c r="N139" s="28">
        <f t="shared" si="33"/>
        <v>500</v>
      </c>
      <c r="O139" s="28">
        <v>7350</v>
      </c>
      <c r="P139" s="28">
        <f t="shared" si="22"/>
        <v>3675000</v>
      </c>
      <c r="Q139" s="29">
        <v>186</v>
      </c>
      <c r="R139" s="29">
        <f t="shared" si="36"/>
        <v>1367100</v>
      </c>
      <c r="S139" s="29">
        <v>189</v>
      </c>
      <c r="T139" s="29">
        <f t="shared" si="37"/>
        <v>1389150</v>
      </c>
      <c r="U139" s="29">
        <v>125</v>
      </c>
      <c r="V139" s="30">
        <f t="shared" si="38"/>
        <v>918750</v>
      </c>
      <c r="W139" s="38">
        <f t="shared" si="23"/>
        <v>0</v>
      </c>
      <c r="X139" s="39">
        <f t="shared" si="24"/>
        <v>0</v>
      </c>
      <c r="Y139" s="39">
        <f t="shared" si="25"/>
        <v>0</v>
      </c>
      <c r="Z139" s="40">
        <f t="shared" si="34"/>
        <v>0</v>
      </c>
      <c r="AA139" s="41">
        <f t="shared" si="26"/>
        <v>0</v>
      </c>
      <c r="AB139" s="41">
        <f t="shared" si="27"/>
        <v>0</v>
      </c>
      <c r="AC139" s="41">
        <f t="shared" si="28"/>
        <v>0</v>
      </c>
      <c r="AD139" s="42">
        <f t="shared" si="35"/>
        <v>0</v>
      </c>
    </row>
    <row r="140" spans="1:30" s="43" customFormat="1" ht="31.5" hidden="1" customHeight="1" x14ac:dyDescent="0.25">
      <c r="A140" s="25">
        <v>129</v>
      </c>
      <c r="B140" s="26" t="s">
        <v>235</v>
      </c>
      <c r="C140" s="26" t="s">
        <v>119</v>
      </c>
      <c r="D140" s="27" t="s">
        <v>41</v>
      </c>
      <c r="E140" s="28">
        <f t="shared" si="29"/>
        <v>10</v>
      </c>
      <c r="F140" s="28">
        <v>3200</v>
      </c>
      <c r="G140" s="28">
        <f t="shared" ref="G140:G168" si="39">E140*F140</f>
        <v>32000</v>
      </c>
      <c r="H140" s="29">
        <v>5</v>
      </c>
      <c r="I140" s="29">
        <f t="shared" si="30"/>
        <v>16000</v>
      </c>
      <c r="J140" s="29">
        <v>3</v>
      </c>
      <c r="K140" s="29">
        <f t="shared" si="31"/>
        <v>9600</v>
      </c>
      <c r="L140" s="29">
        <v>2</v>
      </c>
      <c r="M140" s="30">
        <f t="shared" si="32"/>
        <v>6400</v>
      </c>
      <c r="N140" s="28">
        <f t="shared" si="33"/>
        <v>10</v>
      </c>
      <c r="O140" s="28">
        <v>3200</v>
      </c>
      <c r="P140" s="28">
        <f t="shared" ref="P140:P168" si="40">N140*O140</f>
        <v>32000</v>
      </c>
      <c r="Q140" s="29">
        <v>5</v>
      </c>
      <c r="R140" s="29">
        <f t="shared" si="36"/>
        <v>16000</v>
      </c>
      <c r="S140" s="29">
        <v>3</v>
      </c>
      <c r="T140" s="29">
        <f t="shared" si="37"/>
        <v>9600</v>
      </c>
      <c r="U140" s="29">
        <v>2</v>
      </c>
      <c r="V140" s="30">
        <f t="shared" si="38"/>
        <v>6400</v>
      </c>
      <c r="W140" s="38">
        <f t="shared" ref="W140:W168" si="41">H140-Q140</f>
        <v>0</v>
      </c>
      <c r="X140" s="39">
        <f t="shared" ref="X140:X168" si="42">J140-S140</f>
        <v>0</v>
      </c>
      <c r="Y140" s="39">
        <f t="shared" ref="Y140:Y168" si="43">L140-U140</f>
        <v>0</v>
      </c>
      <c r="Z140" s="40">
        <f t="shared" si="34"/>
        <v>0</v>
      </c>
      <c r="AA140" s="41">
        <f t="shared" ref="AA140:AA168" si="44">I140-R140</f>
        <v>0</v>
      </c>
      <c r="AB140" s="41">
        <f t="shared" ref="AB140:AB168" si="45">K140-T140</f>
        <v>0</v>
      </c>
      <c r="AC140" s="41">
        <f t="shared" ref="AC140:AC168" si="46">M140-V140</f>
        <v>0</v>
      </c>
      <c r="AD140" s="42">
        <f t="shared" si="35"/>
        <v>0</v>
      </c>
    </row>
    <row r="141" spans="1:30" s="43" customFormat="1" ht="31.5" hidden="1" customHeight="1" x14ac:dyDescent="0.25">
      <c r="A141" s="25">
        <v>130</v>
      </c>
      <c r="B141" s="26" t="s">
        <v>236</v>
      </c>
      <c r="C141" s="26" t="s">
        <v>119</v>
      </c>
      <c r="D141" s="27" t="s">
        <v>41</v>
      </c>
      <c r="E141" s="28">
        <f t="shared" si="29"/>
        <v>460</v>
      </c>
      <c r="F141" s="28">
        <v>4500</v>
      </c>
      <c r="G141" s="28">
        <f t="shared" si="39"/>
        <v>2070000</v>
      </c>
      <c r="H141" s="29">
        <v>161</v>
      </c>
      <c r="I141" s="29">
        <f t="shared" si="30"/>
        <v>724500</v>
      </c>
      <c r="J141" s="29">
        <v>234</v>
      </c>
      <c r="K141" s="29">
        <f t="shared" si="31"/>
        <v>1053000</v>
      </c>
      <c r="L141" s="29">
        <v>65</v>
      </c>
      <c r="M141" s="30">
        <f t="shared" si="32"/>
        <v>292500</v>
      </c>
      <c r="N141" s="28">
        <f t="shared" ref="N141:N168" si="47">Q141+S141+U141</f>
        <v>460</v>
      </c>
      <c r="O141" s="28">
        <v>4500</v>
      </c>
      <c r="P141" s="28">
        <f t="shared" si="40"/>
        <v>2070000</v>
      </c>
      <c r="Q141" s="29">
        <v>161</v>
      </c>
      <c r="R141" s="29">
        <f t="shared" si="36"/>
        <v>724500</v>
      </c>
      <c r="S141" s="29">
        <v>234</v>
      </c>
      <c r="T141" s="29">
        <f t="shared" si="37"/>
        <v>1053000</v>
      </c>
      <c r="U141" s="29">
        <v>65</v>
      </c>
      <c r="V141" s="30">
        <f t="shared" si="38"/>
        <v>292500</v>
      </c>
      <c r="W141" s="38">
        <f t="shared" si="41"/>
        <v>0</v>
      </c>
      <c r="X141" s="39">
        <f t="shared" si="42"/>
        <v>0</v>
      </c>
      <c r="Y141" s="39">
        <f t="shared" si="43"/>
        <v>0</v>
      </c>
      <c r="Z141" s="40">
        <f t="shared" ref="Z141:Z168" si="48">W141+X141+Y141</f>
        <v>0</v>
      </c>
      <c r="AA141" s="41">
        <f t="shared" si="44"/>
        <v>0</v>
      </c>
      <c r="AB141" s="41">
        <f t="shared" si="45"/>
        <v>0</v>
      </c>
      <c r="AC141" s="41">
        <f t="shared" si="46"/>
        <v>0</v>
      </c>
      <c r="AD141" s="42">
        <f t="shared" si="35"/>
        <v>0</v>
      </c>
    </row>
    <row r="142" spans="1:30" s="43" customFormat="1" ht="31.5" hidden="1" customHeight="1" x14ac:dyDescent="0.25">
      <c r="A142" s="25">
        <v>131</v>
      </c>
      <c r="B142" s="26" t="s">
        <v>237</v>
      </c>
      <c r="C142" s="26" t="s">
        <v>119</v>
      </c>
      <c r="D142" s="27" t="s">
        <v>185</v>
      </c>
      <c r="E142" s="28">
        <f t="shared" si="29"/>
        <v>70</v>
      </c>
      <c r="F142" s="28">
        <v>1156</v>
      </c>
      <c r="G142" s="28">
        <f t="shared" si="39"/>
        <v>80920</v>
      </c>
      <c r="H142" s="29">
        <v>33</v>
      </c>
      <c r="I142" s="29">
        <f t="shared" si="30"/>
        <v>38148</v>
      </c>
      <c r="J142" s="29">
        <v>27</v>
      </c>
      <c r="K142" s="29">
        <f t="shared" si="31"/>
        <v>31212</v>
      </c>
      <c r="L142" s="29">
        <v>10</v>
      </c>
      <c r="M142" s="30">
        <f t="shared" si="32"/>
        <v>11560</v>
      </c>
      <c r="N142" s="28">
        <f t="shared" si="47"/>
        <v>70</v>
      </c>
      <c r="O142" s="28">
        <v>1156</v>
      </c>
      <c r="P142" s="28">
        <f t="shared" si="40"/>
        <v>80920</v>
      </c>
      <c r="Q142" s="29">
        <v>33</v>
      </c>
      <c r="R142" s="29">
        <f t="shared" si="36"/>
        <v>38148</v>
      </c>
      <c r="S142" s="29">
        <v>27</v>
      </c>
      <c r="T142" s="29">
        <f t="shared" si="37"/>
        <v>31212</v>
      </c>
      <c r="U142" s="29">
        <v>10</v>
      </c>
      <c r="V142" s="30">
        <f t="shared" si="38"/>
        <v>11560</v>
      </c>
      <c r="W142" s="38">
        <f t="shared" si="41"/>
        <v>0</v>
      </c>
      <c r="X142" s="39">
        <f t="shared" si="42"/>
        <v>0</v>
      </c>
      <c r="Y142" s="39">
        <f t="shared" si="43"/>
        <v>0</v>
      </c>
      <c r="Z142" s="40">
        <f t="shared" si="48"/>
        <v>0</v>
      </c>
      <c r="AA142" s="41">
        <f t="shared" si="44"/>
        <v>0</v>
      </c>
      <c r="AB142" s="41">
        <f t="shared" si="45"/>
        <v>0</v>
      </c>
      <c r="AC142" s="41">
        <f t="shared" si="46"/>
        <v>0</v>
      </c>
      <c r="AD142" s="42">
        <f t="shared" si="35"/>
        <v>0</v>
      </c>
    </row>
    <row r="143" spans="1:30" s="43" customFormat="1" ht="31.5" hidden="1" customHeight="1" x14ac:dyDescent="0.25">
      <c r="A143" s="25">
        <v>132</v>
      </c>
      <c r="B143" s="26" t="s">
        <v>238</v>
      </c>
      <c r="C143" s="26" t="s">
        <v>119</v>
      </c>
      <c r="D143" s="27" t="s">
        <v>41</v>
      </c>
      <c r="E143" s="28">
        <f t="shared" ref="E143:E168" si="49">H143+J143+L143</f>
        <v>130</v>
      </c>
      <c r="F143" s="28">
        <v>1495</v>
      </c>
      <c r="G143" s="28">
        <f t="shared" si="39"/>
        <v>194350</v>
      </c>
      <c r="H143" s="29">
        <v>54</v>
      </c>
      <c r="I143" s="29">
        <f t="shared" ref="I143:I168" si="50">F143*H143</f>
        <v>80730</v>
      </c>
      <c r="J143" s="29">
        <v>61</v>
      </c>
      <c r="K143" s="29">
        <f t="shared" ref="K143:K168" si="51">F143*J143</f>
        <v>91195</v>
      </c>
      <c r="L143" s="29">
        <v>15</v>
      </c>
      <c r="M143" s="30">
        <f t="shared" ref="M143:M168" si="52">F143*L143</f>
        <v>22425</v>
      </c>
      <c r="N143" s="28">
        <f t="shared" si="47"/>
        <v>130</v>
      </c>
      <c r="O143" s="28">
        <v>1495</v>
      </c>
      <c r="P143" s="28">
        <f t="shared" si="40"/>
        <v>194350</v>
      </c>
      <c r="Q143" s="29">
        <v>54</v>
      </c>
      <c r="R143" s="29">
        <f t="shared" si="36"/>
        <v>80730</v>
      </c>
      <c r="S143" s="29">
        <v>61</v>
      </c>
      <c r="T143" s="29">
        <f t="shared" si="37"/>
        <v>91195</v>
      </c>
      <c r="U143" s="29">
        <v>15</v>
      </c>
      <c r="V143" s="30">
        <f t="shared" si="38"/>
        <v>22425</v>
      </c>
      <c r="W143" s="38">
        <f t="shared" si="41"/>
        <v>0</v>
      </c>
      <c r="X143" s="39">
        <f t="shared" si="42"/>
        <v>0</v>
      </c>
      <c r="Y143" s="39">
        <f t="shared" si="43"/>
        <v>0</v>
      </c>
      <c r="Z143" s="40">
        <f t="shared" si="48"/>
        <v>0</v>
      </c>
      <c r="AA143" s="41">
        <f t="shared" si="44"/>
        <v>0</v>
      </c>
      <c r="AB143" s="41">
        <f t="shared" si="45"/>
        <v>0</v>
      </c>
      <c r="AC143" s="41">
        <f t="shared" si="46"/>
        <v>0</v>
      </c>
      <c r="AD143" s="42">
        <f t="shared" ref="AD143:AD168" si="53">AA143+AB143+AC143</f>
        <v>0</v>
      </c>
    </row>
    <row r="144" spans="1:30" s="43" customFormat="1" ht="31.5" hidden="1" customHeight="1" x14ac:dyDescent="0.25">
      <c r="A144" s="25">
        <v>133</v>
      </c>
      <c r="B144" s="26" t="s">
        <v>239</v>
      </c>
      <c r="C144" s="26" t="s">
        <v>119</v>
      </c>
      <c r="D144" s="27" t="s">
        <v>41</v>
      </c>
      <c r="E144" s="28">
        <f t="shared" si="49"/>
        <v>100</v>
      </c>
      <c r="F144" s="28">
        <v>3000</v>
      </c>
      <c r="G144" s="28">
        <f t="shared" si="39"/>
        <v>300000</v>
      </c>
      <c r="H144" s="29">
        <v>37</v>
      </c>
      <c r="I144" s="29">
        <f t="shared" si="50"/>
        <v>111000</v>
      </c>
      <c r="J144" s="29">
        <v>60</v>
      </c>
      <c r="K144" s="29">
        <f t="shared" si="51"/>
        <v>180000</v>
      </c>
      <c r="L144" s="29">
        <v>3</v>
      </c>
      <c r="M144" s="30">
        <f t="shared" si="52"/>
        <v>9000</v>
      </c>
      <c r="N144" s="28">
        <f t="shared" si="47"/>
        <v>100</v>
      </c>
      <c r="O144" s="28">
        <v>3000</v>
      </c>
      <c r="P144" s="28">
        <f t="shared" si="40"/>
        <v>300000</v>
      </c>
      <c r="Q144" s="29">
        <v>37</v>
      </c>
      <c r="R144" s="29">
        <f t="shared" si="36"/>
        <v>111000</v>
      </c>
      <c r="S144" s="29">
        <v>60</v>
      </c>
      <c r="T144" s="29">
        <f t="shared" si="37"/>
        <v>180000</v>
      </c>
      <c r="U144" s="29">
        <v>3</v>
      </c>
      <c r="V144" s="30">
        <f t="shared" si="38"/>
        <v>9000</v>
      </c>
      <c r="W144" s="38">
        <f t="shared" si="41"/>
        <v>0</v>
      </c>
      <c r="X144" s="39">
        <f t="shared" si="42"/>
        <v>0</v>
      </c>
      <c r="Y144" s="39">
        <f t="shared" si="43"/>
        <v>0</v>
      </c>
      <c r="Z144" s="40">
        <f t="shared" si="48"/>
        <v>0</v>
      </c>
      <c r="AA144" s="41">
        <f t="shared" si="44"/>
        <v>0</v>
      </c>
      <c r="AB144" s="41">
        <f t="shared" si="45"/>
        <v>0</v>
      </c>
      <c r="AC144" s="41">
        <f t="shared" si="46"/>
        <v>0</v>
      </c>
      <c r="AD144" s="42">
        <f t="shared" si="53"/>
        <v>0</v>
      </c>
    </row>
    <row r="145" spans="1:30" s="43" customFormat="1" ht="31.5" hidden="1" customHeight="1" x14ac:dyDescent="0.25">
      <c r="A145" s="25">
        <v>134</v>
      </c>
      <c r="B145" s="26" t="s">
        <v>240</v>
      </c>
      <c r="C145" s="26" t="s">
        <v>119</v>
      </c>
      <c r="D145" s="27" t="s">
        <v>41</v>
      </c>
      <c r="E145" s="28">
        <f t="shared" si="49"/>
        <v>5</v>
      </c>
      <c r="F145" s="28">
        <v>828</v>
      </c>
      <c r="G145" s="28">
        <f t="shared" si="39"/>
        <v>4140</v>
      </c>
      <c r="H145" s="29">
        <v>1</v>
      </c>
      <c r="I145" s="29">
        <f t="shared" si="50"/>
        <v>828</v>
      </c>
      <c r="J145" s="29">
        <v>2</v>
      </c>
      <c r="K145" s="29">
        <f t="shared" si="51"/>
        <v>1656</v>
      </c>
      <c r="L145" s="29">
        <v>2</v>
      </c>
      <c r="M145" s="30">
        <f t="shared" si="52"/>
        <v>1656</v>
      </c>
      <c r="N145" s="28">
        <f t="shared" si="47"/>
        <v>5</v>
      </c>
      <c r="O145" s="28">
        <v>828</v>
      </c>
      <c r="P145" s="28">
        <f t="shared" si="40"/>
        <v>4140</v>
      </c>
      <c r="Q145" s="29">
        <v>1</v>
      </c>
      <c r="R145" s="29">
        <f t="shared" si="36"/>
        <v>828</v>
      </c>
      <c r="S145" s="29">
        <v>2</v>
      </c>
      <c r="T145" s="29">
        <f t="shared" si="37"/>
        <v>1656</v>
      </c>
      <c r="U145" s="29">
        <v>2</v>
      </c>
      <c r="V145" s="30">
        <f t="shared" si="38"/>
        <v>1656</v>
      </c>
      <c r="W145" s="38">
        <f t="shared" si="41"/>
        <v>0</v>
      </c>
      <c r="X145" s="39">
        <f t="shared" si="42"/>
        <v>0</v>
      </c>
      <c r="Y145" s="39">
        <f t="shared" si="43"/>
        <v>0</v>
      </c>
      <c r="Z145" s="40">
        <f t="shared" si="48"/>
        <v>0</v>
      </c>
      <c r="AA145" s="41">
        <f t="shared" si="44"/>
        <v>0</v>
      </c>
      <c r="AB145" s="41">
        <f t="shared" si="45"/>
        <v>0</v>
      </c>
      <c r="AC145" s="41">
        <f t="shared" si="46"/>
        <v>0</v>
      </c>
      <c r="AD145" s="42">
        <f t="shared" si="53"/>
        <v>0</v>
      </c>
    </row>
    <row r="146" spans="1:30" s="43" customFormat="1" ht="31.5" hidden="1" customHeight="1" x14ac:dyDescent="0.25">
      <c r="A146" s="25">
        <v>135</v>
      </c>
      <c r="B146" s="26" t="s">
        <v>241</v>
      </c>
      <c r="C146" s="26" t="s">
        <v>119</v>
      </c>
      <c r="D146" s="27" t="s">
        <v>41</v>
      </c>
      <c r="E146" s="28">
        <f t="shared" si="49"/>
        <v>200</v>
      </c>
      <c r="F146" s="28">
        <v>3000</v>
      </c>
      <c r="G146" s="28">
        <f t="shared" si="39"/>
        <v>600000</v>
      </c>
      <c r="H146" s="29">
        <v>70</v>
      </c>
      <c r="I146" s="29">
        <f t="shared" si="50"/>
        <v>210000</v>
      </c>
      <c r="J146" s="29">
        <v>70</v>
      </c>
      <c r="K146" s="29">
        <f t="shared" si="51"/>
        <v>210000</v>
      </c>
      <c r="L146" s="29">
        <v>60</v>
      </c>
      <c r="M146" s="30">
        <f t="shared" si="52"/>
        <v>180000</v>
      </c>
      <c r="N146" s="28">
        <f t="shared" si="47"/>
        <v>200</v>
      </c>
      <c r="O146" s="28">
        <v>3000</v>
      </c>
      <c r="P146" s="28">
        <f t="shared" si="40"/>
        <v>600000</v>
      </c>
      <c r="Q146" s="29">
        <v>70</v>
      </c>
      <c r="R146" s="29">
        <f t="shared" si="36"/>
        <v>210000</v>
      </c>
      <c r="S146" s="29">
        <v>70</v>
      </c>
      <c r="T146" s="29">
        <f t="shared" si="37"/>
        <v>210000</v>
      </c>
      <c r="U146" s="29">
        <v>60</v>
      </c>
      <c r="V146" s="30">
        <f t="shared" si="38"/>
        <v>180000</v>
      </c>
      <c r="W146" s="38">
        <f t="shared" si="41"/>
        <v>0</v>
      </c>
      <c r="X146" s="39">
        <f t="shared" si="42"/>
        <v>0</v>
      </c>
      <c r="Y146" s="39">
        <f t="shared" si="43"/>
        <v>0</v>
      </c>
      <c r="Z146" s="40">
        <f t="shared" si="48"/>
        <v>0</v>
      </c>
      <c r="AA146" s="41">
        <f t="shared" si="44"/>
        <v>0</v>
      </c>
      <c r="AB146" s="41">
        <f t="shared" si="45"/>
        <v>0</v>
      </c>
      <c r="AC146" s="41">
        <f t="shared" si="46"/>
        <v>0</v>
      </c>
      <c r="AD146" s="42">
        <f t="shared" si="53"/>
        <v>0</v>
      </c>
    </row>
    <row r="147" spans="1:30" s="43" customFormat="1" ht="31.5" hidden="1" customHeight="1" x14ac:dyDescent="0.25">
      <c r="A147" s="25">
        <v>136</v>
      </c>
      <c r="B147" s="26" t="s">
        <v>242</v>
      </c>
      <c r="C147" s="26" t="s">
        <v>119</v>
      </c>
      <c r="D147" s="27" t="s">
        <v>41</v>
      </c>
      <c r="E147" s="28">
        <f t="shared" si="49"/>
        <v>150</v>
      </c>
      <c r="F147" s="28">
        <v>1875</v>
      </c>
      <c r="G147" s="28">
        <f t="shared" si="39"/>
        <v>281250</v>
      </c>
      <c r="H147" s="29">
        <v>70</v>
      </c>
      <c r="I147" s="29">
        <f t="shared" si="50"/>
        <v>131250</v>
      </c>
      <c r="J147" s="29">
        <v>60</v>
      </c>
      <c r="K147" s="29">
        <f t="shared" si="51"/>
        <v>112500</v>
      </c>
      <c r="L147" s="29">
        <v>20</v>
      </c>
      <c r="M147" s="30">
        <f t="shared" si="52"/>
        <v>37500</v>
      </c>
      <c r="N147" s="28">
        <f t="shared" si="47"/>
        <v>150</v>
      </c>
      <c r="O147" s="28">
        <v>1875</v>
      </c>
      <c r="P147" s="28">
        <f t="shared" si="40"/>
        <v>281250</v>
      </c>
      <c r="Q147" s="29">
        <v>70</v>
      </c>
      <c r="R147" s="29">
        <f t="shared" si="36"/>
        <v>131250</v>
      </c>
      <c r="S147" s="29">
        <v>60</v>
      </c>
      <c r="T147" s="29">
        <f t="shared" si="37"/>
        <v>112500</v>
      </c>
      <c r="U147" s="29">
        <v>20</v>
      </c>
      <c r="V147" s="30">
        <f t="shared" si="38"/>
        <v>37500</v>
      </c>
      <c r="W147" s="38">
        <f t="shared" si="41"/>
        <v>0</v>
      </c>
      <c r="X147" s="39">
        <f t="shared" si="42"/>
        <v>0</v>
      </c>
      <c r="Y147" s="39">
        <f t="shared" si="43"/>
        <v>0</v>
      </c>
      <c r="Z147" s="40">
        <f t="shared" si="48"/>
        <v>0</v>
      </c>
      <c r="AA147" s="41">
        <f t="shared" si="44"/>
        <v>0</v>
      </c>
      <c r="AB147" s="41">
        <f t="shared" si="45"/>
        <v>0</v>
      </c>
      <c r="AC147" s="41">
        <f t="shared" si="46"/>
        <v>0</v>
      </c>
      <c r="AD147" s="42">
        <f t="shared" si="53"/>
        <v>0</v>
      </c>
    </row>
    <row r="148" spans="1:30" s="43" customFormat="1" ht="31.5" hidden="1" customHeight="1" x14ac:dyDescent="0.25">
      <c r="A148" s="25">
        <v>137</v>
      </c>
      <c r="B148" s="26" t="s">
        <v>243</v>
      </c>
      <c r="C148" s="26" t="s">
        <v>119</v>
      </c>
      <c r="D148" s="27" t="s">
        <v>41</v>
      </c>
      <c r="E148" s="28">
        <f t="shared" si="49"/>
        <v>900</v>
      </c>
      <c r="F148" s="28">
        <v>998</v>
      </c>
      <c r="G148" s="28">
        <f t="shared" si="39"/>
        <v>898200</v>
      </c>
      <c r="H148" s="29">
        <v>300</v>
      </c>
      <c r="I148" s="29">
        <f t="shared" si="50"/>
        <v>299400</v>
      </c>
      <c r="J148" s="29">
        <v>439</v>
      </c>
      <c r="K148" s="29">
        <f t="shared" si="51"/>
        <v>438122</v>
      </c>
      <c r="L148" s="29">
        <v>161</v>
      </c>
      <c r="M148" s="30">
        <f t="shared" si="52"/>
        <v>160678</v>
      </c>
      <c r="N148" s="28">
        <f t="shared" si="47"/>
        <v>900</v>
      </c>
      <c r="O148" s="28">
        <v>998</v>
      </c>
      <c r="P148" s="28">
        <f t="shared" si="40"/>
        <v>898200</v>
      </c>
      <c r="Q148" s="29">
        <v>300</v>
      </c>
      <c r="R148" s="29">
        <f t="shared" si="36"/>
        <v>299400</v>
      </c>
      <c r="S148" s="29">
        <v>439</v>
      </c>
      <c r="T148" s="29">
        <f t="shared" si="37"/>
        <v>438122</v>
      </c>
      <c r="U148" s="29">
        <v>161</v>
      </c>
      <c r="V148" s="30">
        <f t="shared" si="38"/>
        <v>160678</v>
      </c>
      <c r="W148" s="38">
        <f t="shared" si="41"/>
        <v>0</v>
      </c>
      <c r="X148" s="39">
        <f t="shared" si="42"/>
        <v>0</v>
      </c>
      <c r="Y148" s="39">
        <f t="shared" si="43"/>
        <v>0</v>
      </c>
      <c r="Z148" s="40">
        <f t="shared" si="48"/>
        <v>0</v>
      </c>
      <c r="AA148" s="41">
        <f t="shared" si="44"/>
        <v>0</v>
      </c>
      <c r="AB148" s="41">
        <f t="shared" si="45"/>
        <v>0</v>
      </c>
      <c r="AC148" s="41">
        <f t="shared" si="46"/>
        <v>0</v>
      </c>
      <c r="AD148" s="42">
        <f t="shared" si="53"/>
        <v>0</v>
      </c>
    </row>
    <row r="149" spans="1:30" s="43" customFormat="1" ht="31.5" hidden="1" customHeight="1" x14ac:dyDescent="0.25">
      <c r="A149" s="25">
        <v>138</v>
      </c>
      <c r="B149" s="26" t="s">
        <v>244</v>
      </c>
      <c r="C149" s="26" t="s">
        <v>119</v>
      </c>
      <c r="D149" s="27" t="s">
        <v>41</v>
      </c>
      <c r="E149" s="28">
        <f t="shared" si="49"/>
        <v>1200</v>
      </c>
      <c r="F149" s="28">
        <v>1013</v>
      </c>
      <c r="G149" s="28">
        <f t="shared" si="39"/>
        <v>1215600</v>
      </c>
      <c r="H149" s="29">
        <v>480</v>
      </c>
      <c r="I149" s="29">
        <f t="shared" si="50"/>
        <v>486240</v>
      </c>
      <c r="J149" s="29">
        <v>510</v>
      </c>
      <c r="K149" s="29">
        <f t="shared" si="51"/>
        <v>516630</v>
      </c>
      <c r="L149" s="29">
        <v>210</v>
      </c>
      <c r="M149" s="30">
        <f t="shared" si="52"/>
        <v>212730</v>
      </c>
      <c r="N149" s="28">
        <f t="shared" si="47"/>
        <v>1200</v>
      </c>
      <c r="O149" s="28">
        <v>1013</v>
      </c>
      <c r="P149" s="28">
        <f t="shared" si="40"/>
        <v>1215600</v>
      </c>
      <c r="Q149" s="29">
        <v>480</v>
      </c>
      <c r="R149" s="29">
        <f t="shared" si="36"/>
        <v>486240</v>
      </c>
      <c r="S149" s="29">
        <v>510</v>
      </c>
      <c r="T149" s="29">
        <f t="shared" si="37"/>
        <v>516630</v>
      </c>
      <c r="U149" s="29">
        <v>210</v>
      </c>
      <c r="V149" s="30">
        <f t="shared" si="38"/>
        <v>212730</v>
      </c>
      <c r="W149" s="38">
        <f t="shared" si="41"/>
        <v>0</v>
      </c>
      <c r="X149" s="39">
        <f t="shared" si="42"/>
        <v>0</v>
      </c>
      <c r="Y149" s="39">
        <f t="shared" si="43"/>
        <v>0</v>
      </c>
      <c r="Z149" s="40">
        <f t="shared" si="48"/>
        <v>0</v>
      </c>
      <c r="AA149" s="41">
        <f t="shared" si="44"/>
        <v>0</v>
      </c>
      <c r="AB149" s="41">
        <f t="shared" si="45"/>
        <v>0</v>
      </c>
      <c r="AC149" s="41">
        <f t="shared" si="46"/>
        <v>0</v>
      </c>
      <c r="AD149" s="42">
        <f t="shared" si="53"/>
        <v>0</v>
      </c>
    </row>
    <row r="150" spans="1:30" s="43" customFormat="1" ht="18.75" hidden="1" customHeight="1" x14ac:dyDescent="0.25">
      <c r="A150" s="25">
        <v>139</v>
      </c>
      <c r="B150" s="26" t="s">
        <v>245</v>
      </c>
      <c r="C150" s="26" t="s">
        <v>246</v>
      </c>
      <c r="D150" s="27" t="s">
        <v>41</v>
      </c>
      <c r="E150" s="28">
        <f t="shared" si="49"/>
        <v>12</v>
      </c>
      <c r="F150" s="28">
        <v>17780</v>
      </c>
      <c r="G150" s="28">
        <f t="shared" si="39"/>
        <v>213360</v>
      </c>
      <c r="H150" s="29">
        <v>5</v>
      </c>
      <c r="I150" s="29">
        <f t="shared" si="50"/>
        <v>88900</v>
      </c>
      <c r="J150" s="29">
        <v>7</v>
      </c>
      <c r="K150" s="29">
        <f t="shared" si="51"/>
        <v>124460</v>
      </c>
      <c r="L150" s="29">
        <v>0</v>
      </c>
      <c r="M150" s="30">
        <f t="shared" si="52"/>
        <v>0</v>
      </c>
      <c r="N150" s="28">
        <f t="shared" si="47"/>
        <v>12</v>
      </c>
      <c r="O150" s="28">
        <v>17780</v>
      </c>
      <c r="P150" s="28">
        <f t="shared" si="40"/>
        <v>213360</v>
      </c>
      <c r="Q150" s="29">
        <v>5</v>
      </c>
      <c r="R150" s="29">
        <f t="shared" si="36"/>
        <v>88900</v>
      </c>
      <c r="S150" s="29">
        <v>7</v>
      </c>
      <c r="T150" s="29">
        <f t="shared" si="37"/>
        <v>124460</v>
      </c>
      <c r="U150" s="29">
        <v>0</v>
      </c>
      <c r="V150" s="30">
        <f t="shared" si="38"/>
        <v>0</v>
      </c>
      <c r="W150" s="38">
        <f t="shared" si="41"/>
        <v>0</v>
      </c>
      <c r="X150" s="39">
        <f t="shared" si="42"/>
        <v>0</v>
      </c>
      <c r="Y150" s="39">
        <f t="shared" si="43"/>
        <v>0</v>
      </c>
      <c r="Z150" s="40">
        <f t="shared" si="48"/>
        <v>0</v>
      </c>
      <c r="AA150" s="41">
        <f t="shared" si="44"/>
        <v>0</v>
      </c>
      <c r="AB150" s="41">
        <f t="shared" si="45"/>
        <v>0</v>
      </c>
      <c r="AC150" s="41">
        <f t="shared" si="46"/>
        <v>0</v>
      </c>
      <c r="AD150" s="42">
        <f t="shared" si="53"/>
        <v>0</v>
      </c>
    </row>
    <row r="151" spans="1:30" s="43" customFormat="1" ht="31.5" hidden="1" customHeight="1" x14ac:dyDescent="0.25">
      <c r="A151" s="25">
        <v>140</v>
      </c>
      <c r="B151" s="26" t="s">
        <v>247</v>
      </c>
      <c r="C151" s="26" t="s">
        <v>119</v>
      </c>
      <c r="D151" s="27" t="s">
        <v>248</v>
      </c>
      <c r="E151" s="28">
        <f t="shared" si="49"/>
        <v>66000</v>
      </c>
      <c r="F151" s="28">
        <v>36</v>
      </c>
      <c r="G151" s="28">
        <f t="shared" si="39"/>
        <v>2376000</v>
      </c>
      <c r="H151" s="29">
        <v>33572</v>
      </c>
      <c r="I151" s="29">
        <f t="shared" si="50"/>
        <v>1208592</v>
      </c>
      <c r="J151" s="29">
        <v>19427</v>
      </c>
      <c r="K151" s="29">
        <f t="shared" si="51"/>
        <v>699372</v>
      </c>
      <c r="L151" s="29">
        <v>13001</v>
      </c>
      <c r="M151" s="30">
        <f t="shared" si="52"/>
        <v>468036</v>
      </c>
      <c r="N151" s="28">
        <f t="shared" si="47"/>
        <v>66000</v>
      </c>
      <c r="O151" s="28">
        <v>36</v>
      </c>
      <c r="P151" s="28">
        <f t="shared" si="40"/>
        <v>2376000</v>
      </c>
      <c r="Q151" s="29">
        <v>33572</v>
      </c>
      <c r="R151" s="29">
        <f t="shared" si="36"/>
        <v>1208592</v>
      </c>
      <c r="S151" s="29">
        <v>19427</v>
      </c>
      <c r="T151" s="29">
        <f t="shared" si="37"/>
        <v>699372</v>
      </c>
      <c r="U151" s="29">
        <v>13001</v>
      </c>
      <c r="V151" s="30">
        <f t="shared" si="38"/>
        <v>468036</v>
      </c>
      <c r="W151" s="38">
        <f t="shared" si="41"/>
        <v>0</v>
      </c>
      <c r="X151" s="39">
        <f t="shared" si="42"/>
        <v>0</v>
      </c>
      <c r="Y151" s="39">
        <f t="shared" si="43"/>
        <v>0</v>
      </c>
      <c r="Z151" s="40">
        <f t="shared" si="48"/>
        <v>0</v>
      </c>
      <c r="AA151" s="41">
        <f t="shared" si="44"/>
        <v>0</v>
      </c>
      <c r="AB151" s="41">
        <f t="shared" si="45"/>
        <v>0</v>
      </c>
      <c r="AC151" s="41">
        <f t="shared" si="46"/>
        <v>0</v>
      </c>
      <c r="AD151" s="42">
        <f t="shared" si="53"/>
        <v>0</v>
      </c>
    </row>
    <row r="152" spans="1:30" s="43" customFormat="1" ht="31.5" hidden="1" customHeight="1" x14ac:dyDescent="0.25">
      <c r="A152" s="25">
        <v>141</v>
      </c>
      <c r="B152" s="26" t="s">
        <v>249</v>
      </c>
      <c r="C152" s="26" t="s">
        <v>119</v>
      </c>
      <c r="D152" s="27" t="s">
        <v>41</v>
      </c>
      <c r="E152" s="28">
        <v>4000</v>
      </c>
      <c r="F152" s="28">
        <v>375</v>
      </c>
      <c r="G152" s="28">
        <f t="shared" si="39"/>
        <v>1500000</v>
      </c>
      <c r="H152" s="29">
        <v>1572</v>
      </c>
      <c r="I152" s="29">
        <f t="shared" si="50"/>
        <v>589500</v>
      </c>
      <c r="J152" s="29">
        <v>1528</v>
      </c>
      <c r="K152" s="29">
        <f t="shared" si="51"/>
        <v>573000</v>
      </c>
      <c r="L152" s="29">
        <v>900</v>
      </c>
      <c r="M152" s="30">
        <f t="shared" si="52"/>
        <v>337500</v>
      </c>
      <c r="N152" s="28">
        <f t="shared" si="47"/>
        <v>4000</v>
      </c>
      <c r="O152" s="28">
        <v>375</v>
      </c>
      <c r="P152" s="28">
        <f t="shared" si="40"/>
        <v>1500000</v>
      </c>
      <c r="Q152" s="29">
        <v>1572</v>
      </c>
      <c r="R152" s="29">
        <f t="shared" si="36"/>
        <v>589500</v>
      </c>
      <c r="S152" s="29">
        <v>1528</v>
      </c>
      <c r="T152" s="29">
        <f t="shared" si="37"/>
        <v>573000</v>
      </c>
      <c r="U152" s="29">
        <v>900</v>
      </c>
      <c r="V152" s="30">
        <f t="shared" si="38"/>
        <v>337500</v>
      </c>
      <c r="W152" s="38">
        <f t="shared" si="41"/>
        <v>0</v>
      </c>
      <c r="X152" s="39">
        <f t="shared" si="42"/>
        <v>0</v>
      </c>
      <c r="Y152" s="39">
        <f t="shared" si="43"/>
        <v>0</v>
      </c>
      <c r="Z152" s="40">
        <f t="shared" si="48"/>
        <v>0</v>
      </c>
      <c r="AA152" s="41">
        <f t="shared" si="44"/>
        <v>0</v>
      </c>
      <c r="AB152" s="41">
        <f t="shared" si="45"/>
        <v>0</v>
      </c>
      <c r="AC152" s="41">
        <f t="shared" si="46"/>
        <v>0</v>
      </c>
      <c r="AD152" s="42">
        <f t="shared" si="53"/>
        <v>0</v>
      </c>
    </row>
    <row r="153" spans="1:30" s="43" customFormat="1" ht="31.5" customHeight="1" x14ac:dyDescent="0.25">
      <c r="A153" s="25">
        <v>142</v>
      </c>
      <c r="B153" s="26" t="s">
        <v>250</v>
      </c>
      <c r="C153" s="26" t="s">
        <v>119</v>
      </c>
      <c r="D153" s="27" t="s">
        <v>41</v>
      </c>
      <c r="E153" s="28">
        <v>1000</v>
      </c>
      <c r="F153" s="28">
        <v>400</v>
      </c>
      <c r="G153" s="28">
        <f t="shared" si="39"/>
        <v>400000</v>
      </c>
      <c r="H153" s="29">
        <v>400</v>
      </c>
      <c r="I153" s="29">
        <f t="shared" si="50"/>
        <v>160000</v>
      </c>
      <c r="J153" s="29">
        <v>400</v>
      </c>
      <c r="K153" s="29">
        <f t="shared" si="51"/>
        <v>160000</v>
      </c>
      <c r="L153" s="29">
        <v>200</v>
      </c>
      <c r="M153" s="30">
        <f t="shared" si="52"/>
        <v>80000</v>
      </c>
      <c r="N153" s="28">
        <f t="shared" si="47"/>
        <v>10</v>
      </c>
      <c r="O153" s="28">
        <v>400</v>
      </c>
      <c r="P153" s="28">
        <f t="shared" si="40"/>
        <v>4000</v>
      </c>
      <c r="Q153" s="29">
        <v>10</v>
      </c>
      <c r="R153" s="29">
        <f t="shared" si="36"/>
        <v>4000</v>
      </c>
      <c r="S153" s="29">
        <v>0</v>
      </c>
      <c r="T153" s="29">
        <f t="shared" si="37"/>
        <v>0</v>
      </c>
      <c r="U153" s="29">
        <v>0</v>
      </c>
      <c r="V153" s="30">
        <f t="shared" si="38"/>
        <v>0</v>
      </c>
      <c r="W153" s="38">
        <f t="shared" si="41"/>
        <v>390</v>
      </c>
      <c r="X153" s="39">
        <f t="shared" si="42"/>
        <v>400</v>
      </c>
      <c r="Y153" s="39">
        <f t="shared" si="43"/>
        <v>200</v>
      </c>
      <c r="Z153" s="40">
        <f t="shared" si="48"/>
        <v>990</v>
      </c>
      <c r="AA153" s="41">
        <f>I153-R153</f>
        <v>156000</v>
      </c>
      <c r="AB153" s="41">
        <f t="shared" si="45"/>
        <v>160000</v>
      </c>
      <c r="AC153" s="41">
        <f t="shared" si="46"/>
        <v>80000</v>
      </c>
      <c r="AD153" s="42">
        <f t="shared" si="53"/>
        <v>396000</v>
      </c>
    </row>
    <row r="154" spans="1:30" s="43" customFormat="1" ht="31.5" hidden="1" customHeight="1" x14ac:dyDescent="0.25">
      <c r="A154" s="25">
        <v>143</v>
      </c>
      <c r="B154" s="26" t="s">
        <v>251</v>
      </c>
      <c r="C154" s="26" t="s">
        <v>119</v>
      </c>
      <c r="D154" s="27" t="s">
        <v>41</v>
      </c>
      <c r="E154" s="28">
        <f t="shared" si="49"/>
        <v>12000</v>
      </c>
      <c r="F154" s="28">
        <v>211</v>
      </c>
      <c r="G154" s="28">
        <f t="shared" si="39"/>
        <v>2532000</v>
      </c>
      <c r="H154" s="29">
        <v>4147</v>
      </c>
      <c r="I154" s="29">
        <f t="shared" si="50"/>
        <v>875017</v>
      </c>
      <c r="J154" s="29">
        <v>4553</v>
      </c>
      <c r="K154" s="29">
        <f t="shared" si="51"/>
        <v>960683</v>
      </c>
      <c r="L154" s="29">
        <v>3300</v>
      </c>
      <c r="M154" s="30">
        <f t="shared" si="52"/>
        <v>696300</v>
      </c>
      <c r="N154" s="28">
        <f t="shared" si="47"/>
        <v>12000</v>
      </c>
      <c r="O154" s="28">
        <v>211</v>
      </c>
      <c r="P154" s="28">
        <f t="shared" si="40"/>
        <v>2532000</v>
      </c>
      <c r="Q154" s="29">
        <v>4147</v>
      </c>
      <c r="R154" s="29">
        <f t="shared" si="36"/>
        <v>875017</v>
      </c>
      <c r="S154" s="29">
        <v>4553</v>
      </c>
      <c r="T154" s="29">
        <f t="shared" si="37"/>
        <v>960683</v>
      </c>
      <c r="U154" s="29">
        <v>3300</v>
      </c>
      <c r="V154" s="30">
        <f t="shared" si="38"/>
        <v>696300</v>
      </c>
      <c r="W154" s="38">
        <f t="shared" si="41"/>
        <v>0</v>
      </c>
      <c r="X154" s="39">
        <f t="shared" si="42"/>
        <v>0</v>
      </c>
      <c r="Y154" s="39">
        <f t="shared" si="43"/>
        <v>0</v>
      </c>
      <c r="Z154" s="40">
        <f t="shared" si="48"/>
        <v>0</v>
      </c>
      <c r="AA154" s="41">
        <f t="shared" si="44"/>
        <v>0</v>
      </c>
      <c r="AB154" s="41">
        <f t="shared" si="45"/>
        <v>0</v>
      </c>
      <c r="AC154" s="41">
        <f t="shared" si="46"/>
        <v>0</v>
      </c>
      <c r="AD154" s="42">
        <f t="shared" si="53"/>
        <v>0</v>
      </c>
    </row>
    <row r="155" spans="1:30" s="43" customFormat="1" ht="18.75" hidden="1" customHeight="1" x14ac:dyDescent="0.25">
      <c r="A155" s="25">
        <v>144</v>
      </c>
      <c r="B155" s="26" t="s">
        <v>252</v>
      </c>
      <c r="C155" s="26" t="s">
        <v>103</v>
      </c>
      <c r="D155" s="27" t="s">
        <v>41</v>
      </c>
      <c r="E155" s="28">
        <f t="shared" si="49"/>
        <v>3600</v>
      </c>
      <c r="F155" s="28">
        <v>440</v>
      </c>
      <c r="G155" s="28">
        <f t="shared" si="39"/>
        <v>1584000</v>
      </c>
      <c r="H155" s="29">
        <v>1391</v>
      </c>
      <c r="I155" s="29">
        <f t="shared" si="50"/>
        <v>612040</v>
      </c>
      <c r="J155" s="29">
        <v>1209</v>
      </c>
      <c r="K155" s="29">
        <f t="shared" si="51"/>
        <v>531960</v>
      </c>
      <c r="L155" s="29">
        <v>1000</v>
      </c>
      <c r="M155" s="30">
        <f t="shared" si="52"/>
        <v>440000</v>
      </c>
      <c r="N155" s="28">
        <f t="shared" si="47"/>
        <v>3600</v>
      </c>
      <c r="O155" s="28">
        <v>440</v>
      </c>
      <c r="P155" s="28">
        <f t="shared" si="40"/>
        <v>1584000</v>
      </c>
      <c r="Q155" s="29">
        <v>1391</v>
      </c>
      <c r="R155" s="29">
        <f t="shared" si="36"/>
        <v>612040</v>
      </c>
      <c r="S155" s="29">
        <v>1209</v>
      </c>
      <c r="T155" s="29">
        <f t="shared" si="37"/>
        <v>531960</v>
      </c>
      <c r="U155" s="29">
        <v>1000</v>
      </c>
      <c r="V155" s="30">
        <f t="shared" si="38"/>
        <v>440000</v>
      </c>
      <c r="W155" s="38">
        <f t="shared" si="41"/>
        <v>0</v>
      </c>
      <c r="X155" s="39">
        <f t="shared" si="42"/>
        <v>0</v>
      </c>
      <c r="Y155" s="39">
        <f t="shared" si="43"/>
        <v>0</v>
      </c>
      <c r="Z155" s="40">
        <f t="shared" si="48"/>
        <v>0</v>
      </c>
      <c r="AA155" s="41">
        <f t="shared" si="44"/>
        <v>0</v>
      </c>
      <c r="AB155" s="41">
        <f t="shared" si="45"/>
        <v>0</v>
      </c>
      <c r="AC155" s="41">
        <f t="shared" si="46"/>
        <v>0</v>
      </c>
      <c r="AD155" s="42">
        <f t="shared" si="53"/>
        <v>0</v>
      </c>
    </row>
    <row r="156" spans="1:30" s="43" customFormat="1" ht="31.5" hidden="1" customHeight="1" x14ac:dyDescent="0.25">
      <c r="A156" s="25">
        <v>145</v>
      </c>
      <c r="B156" s="46" t="s">
        <v>253</v>
      </c>
      <c r="C156" s="26" t="s">
        <v>119</v>
      </c>
      <c r="D156" s="27" t="s">
        <v>187</v>
      </c>
      <c r="E156" s="28">
        <f t="shared" si="49"/>
        <v>10824</v>
      </c>
      <c r="F156" s="28">
        <v>600</v>
      </c>
      <c r="G156" s="28">
        <f t="shared" si="39"/>
        <v>6494400</v>
      </c>
      <c r="H156" s="29">
        <v>5061</v>
      </c>
      <c r="I156" s="29">
        <f t="shared" si="50"/>
        <v>3036600</v>
      </c>
      <c r="J156" s="29">
        <v>1813</v>
      </c>
      <c r="K156" s="29">
        <f t="shared" si="51"/>
        <v>1087800</v>
      </c>
      <c r="L156" s="29">
        <v>3950</v>
      </c>
      <c r="M156" s="30">
        <f t="shared" si="52"/>
        <v>2370000</v>
      </c>
      <c r="N156" s="28">
        <f t="shared" si="47"/>
        <v>10824</v>
      </c>
      <c r="O156" s="28">
        <v>600</v>
      </c>
      <c r="P156" s="28">
        <f t="shared" si="40"/>
        <v>6494400</v>
      </c>
      <c r="Q156" s="29">
        <v>5061</v>
      </c>
      <c r="R156" s="29">
        <f t="shared" ref="R156:R168" si="54">O156*Q156</f>
        <v>3036600</v>
      </c>
      <c r="S156" s="29">
        <v>1813</v>
      </c>
      <c r="T156" s="29">
        <f t="shared" ref="T156:T168" si="55">O156*S156</f>
        <v>1087800</v>
      </c>
      <c r="U156" s="29">
        <v>3950</v>
      </c>
      <c r="V156" s="30">
        <f t="shared" ref="V156:V168" si="56">O156*U156</f>
        <v>2370000</v>
      </c>
      <c r="W156" s="38">
        <f t="shared" si="41"/>
        <v>0</v>
      </c>
      <c r="X156" s="39">
        <f t="shared" si="42"/>
        <v>0</v>
      </c>
      <c r="Y156" s="39">
        <f t="shared" si="43"/>
        <v>0</v>
      </c>
      <c r="Z156" s="40">
        <f t="shared" si="48"/>
        <v>0</v>
      </c>
      <c r="AA156" s="41">
        <f t="shared" si="44"/>
        <v>0</v>
      </c>
      <c r="AB156" s="41">
        <f t="shared" si="45"/>
        <v>0</v>
      </c>
      <c r="AC156" s="41">
        <f t="shared" si="46"/>
        <v>0</v>
      </c>
      <c r="AD156" s="42">
        <f t="shared" si="53"/>
        <v>0</v>
      </c>
    </row>
    <row r="157" spans="1:30" s="43" customFormat="1" ht="31.5" hidden="1" customHeight="1" x14ac:dyDescent="0.25">
      <c r="A157" s="25">
        <v>146</v>
      </c>
      <c r="B157" s="46" t="s">
        <v>254</v>
      </c>
      <c r="C157" s="26" t="s">
        <v>119</v>
      </c>
      <c r="D157" s="27" t="s">
        <v>187</v>
      </c>
      <c r="E157" s="28">
        <f t="shared" si="49"/>
        <v>120</v>
      </c>
      <c r="F157" s="28">
        <v>319</v>
      </c>
      <c r="G157" s="28">
        <f t="shared" si="39"/>
        <v>38280</v>
      </c>
      <c r="H157" s="29">
        <v>56</v>
      </c>
      <c r="I157" s="29">
        <f t="shared" si="50"/>
        <v>17864</v>
      </c>
      <c r="J157" s="29">
        <v>64</v>
      </c>
      <c r="K157" s="29">
        <f t="shared" si="51"/>
        <v>20416</v>
      </c>
      <c r="L157" s="29">
        <v>0</v>
      </c>
      <c r="M157" s="30">
        <f t="shared" si="52"/>
        <v>0</v>
      </c>
      <c r="N157" s="28">
        <f t="shared" si="47"/>
        <v>120</v>
      </c>
      <c r="O157" s="28">
        <v>319</v>
      </c>
      <c r="P157" s="28">
        <f t="shared" si="40"/>
        <v>38280</v>
      </c>
      <c r="Q157" s="29">
        <v>56</v>
      </c>
      <c r="R157" s="29">
        <f t="shared" si="54"/>
        <v>17864</v>
      </c>
      <c r="S157" s="29">
        <v>64</v>
      </c>
      <c r="T157" s="29">
        <f t="shared" si="55"/>
        <v>20416</v>
      </c>
      <c r="U157" s="29">
        <v>0</v>
      </c>
      <c r="V157" s="30">
        <f t="shared" si="56"/>
        <v>0</v>
      </c>
      <c r="W157" s="38">
        <f t="shared" si="41"/>
        <v>0</v>
      </c>
      <c r="X157" s="39">
        <f t="shared" si="42"/>
        <v>0</v>
      </c>
      <c r="Y157" s="39">
        <f t="shared" si="43"/>
        <v>0</v>
      </c>
      <c r="Z157" s="40">
        <f t="shared" si="48"/>
        <v>0</v>
      </c>
      <c r="AA157" s="41">
        <f t="shared" si="44"/>
        <v>0</v>
      </c>
      <c r="AB157" s="41">
        <f t="shared" si="45"/>
        <v>0</v>
      </c>
      <c r="AC157" s="41">
        <f t="shared" si="46"/>
        <v>0</v>
      </c>
      <c r="AD157" s="42">
        <f t="shared" si="53"/>
        <v>0</v>
      </c>
    </row>
    <row r="158" spans="1:30" s="43" customFormat="1" ht="18.75" hidden="1" customHeight="1" x14ac:dyDescent="0.25">
      <c r="A158" s="25">
        <v>147</v>
      </c>
      <c r="B158" s="46" t="s">
        <v>255</v>
      </c>
      <c r="C158" s="26" t="s">
        <v>103</v>
      </c>
      <c r="D158" s="27" t="s">
        <v>187</v>
      </c>
      <c r="E158" s="28">
        <f t="shared" si="49"/>
        <v>4980</v>
      </c>
      <c r="F158" s="28">
        <v>129</v>
      </c>
      <c r="G158" s="28">
        <f t="shared" si="39"/>
        <v>642420</v>
      </c>
      <c r="H158" s="29">
        <v>2331</v>
      </c>
      <c r="I158" s="29">
        <f t="shared" si="50"/>
        <v>300699</v>
      </c>
      <c r="J158" s="29">
        <v>2649</v>
      </c>
      <c r="K158" s="29">
        <f t="shared" si="51"/>
        <v>341721</v>
      </c>
      <c r="L158" s="29">
        <v>0</v>
      </c>
      <c r="M158" s="30">
        <f t="shared" si="52"/>
        <v>0</v>
      </c>
      <c r="N158" s="28">
        <f t="shared" si="47"/>
        <v>4980</v>
      </c>
      <c r="O158" s="28">
        <v>129</v>
      </c>
      <c r="P158" s="28">
        <f t="shared" si="40"/>
        <v>642420</v>
      </c>
      <c r="Q158" s="29">
        <v>2331</v>
      </c>
      <c r="R158" s="29">
        <f t="shared" si="54"/>
        <v>300699</v>
      </c>
      <c r="S158" s="29">
        <v>2649</v>
      </c>
      <c r="T158" s="29">
        <f t="shared" si="55"/>
        <v>341721</v>
      </c>
      <c r="U158" s="29">
        <v>0</v>
      </c>
      <c r="V158" s="30">
        <f t="shared" si="56"/>
        <v>0</v>
      </c>
      <c r="W158" s="38">
        <f t="shared" si="41"/>
        <v>0</v>
      </c>
      <c r="X158" s="39">
        <f t="shared" si="42"/>
        <v>0</v>
      </c>
      <c r="Y158" s="39">
        <f t="shared" si="43"/>
        <v>0</v>
      </c>
      <c r="Z158" s="40">
        <f t="shared" si="48"/>
        <v>0</v>
      </c>
      <c r="AA158" s="41">
        <f t="shared" si="44"/>
        <v>0</v>
      </c>
      <c r="AB158" s="41">
        <f t="shared" si="45"/>
        <v>0</v>
      </c>
      <c r="AC158" s="41">
        <f t="shared" si="46"/>
        <v>0</v>
      </c>
      <c r="AD158" s="42">
        <f t="shared" si="53"/>
        <v>0</v>
      </c>
    </row>
    <row r="159" spans="1:30" s="43" customFormat="1" ht="18.75" hidden="1" customHeight="1" x14ac:dyDescent="0.25">
      <c r="A159" s="25">
        <v>148</v>
      </c>
      <c r="B159" s="26" t="s">
        <v>256</v>
      </c>
      <c r="C159" s="26" t="s">
        <v>103</v>
      </c>
      <c r="D159" s="27" t="s">
        <v>187</v>
      </c>
      <c r="E159" s="28">
        <f t="shared" si="49"/>
        <v>2832</v>
      </c>
      <c r="F159" s="28">
        <v>149</v>
      </c>
      <c r="G159" s="28">
        <f t="shared" si="39"/>
        <v>421968</v>
      </c>
      <c r="H159" s="29">
        <v>1325</v>
      </c>
      <c r="I159" s="29">
        <f t="shared" si="50"/>
        <v>197425</v>
      </c>
      <c r="J159" s="29">
        <v>1507</v>
      </c>
      <c r="K159" s="29">
        <f t="shared" si="51"/>
        <v>224543</v>
      </c>
      <c r="L159" s="29">
        <v>0</v>
      </c>
      <c r="M159" s="30">
        <f t="shared" si="52"/>
        <v>0</v>
      </c>
      <c r="N159" s="28">
        <f t="shared" si="47"/>
        <v>2832</v>
      </c>
      <c r="O159" s="28">
        <v>149</v>
      </c>
      <c r="P159" s="28">
        <f t="shared" si="40"/>
        <v>421968</v>
      </c>
      <c r="Q159" s="29">
        <v>1325</v>
      </c>
      <c r="R159" s="29">
        <f t="shared" si="54"/>
        <v>197425</v>
      </c>
      <c r="S159" s="29">
        <v>1507</v>
      </c>
      <c r="T159" s="29">
        <f t="shared" si="55"/>
        <v>224543</v>
      </c>
      <c r="U159" s="29">
        <v>0</v>
      </c>
      <c r="V159" s="30">
        <f t="shared" si="56"/>
        <v>0</v>
      </c>
      <c r="W159" s="38">
        <f t="shared" si="41"/>
        <v>0</v>
      </c>
      <c r="X159" s="39">
        <f t="shared" si="42"/>
        <v>0</v>
      </c>
      <c r="Y159" s="39">
        <f t="shared" si="43"/>
        <v>0</v>
      </c>
      <c r="Z159" s="40">
        <f t="shared" si="48"/>
        <v>0</v>
      </c>
      <c r="AA159" s="41">
        <f t="shared" si="44"/>
        <v>0</v>
      </c>
      <c r="AB159" s="41">
        <f t="shared" si="45"/>
        <v>0</v>
      </c>
      <c r="AC159" s="41">
        <f t="shared" si="46"/>
        <v>0</v>
      </c>
      <c r="AD159" s="42">
        <f t="shared" si="53"/>
        <v>0</v>
      </c>
    </row>
    <row r="160" spans="1:30" s="43" customFormat="1" ht="18.75" hidden="1" customHeight="1" x14ac:dyDescent="0.25">
      <c r="A160" s="25">
        <v>149</v>
      </c>
      <c r="B160" s="26" t="s">
        <v>257</v>
      </c>
      <c r="C160" s="26" t="s">
        <v>103</v>
      </c>
      <c r="D160" s="27" t="s">
        <v>41</v>
      </c>
      <c r="E160" s="28">
        <f t="shared" si="49"/>
        <v>800</v>
      </c>
      <c r="F160" s="28">
        <v>47</v>
      </c>
      <c r="G160" s="28">
        <f t="shared" si="39"/>
        <v>37600</v>
      </c>
      <c r="H160" s="29">
        <v>309</v>
      </c>
      <c r="I160" s="29">
        <f t="shared" si="50"/>
        <v>14523</v>
      </c>
      <c r="J160" s="29">
        <v>301</v>
      </c>
      <c r="K160" s="29">
        <f t="shared" si="51"/>
        <v>14147</v>
      </c>
      <c r="L160" s="29">
        <v>190</v>
      </c>
      <c r="M160" s="30">
        <f t="shared" si="52"/>
        <v>8930</v>
      </c>
      <c r="N160" s="28">
        <f t="shared" si="47"/>
        <v>800</v>
      </c>
      <c r="O160" s="28">
        <v>47</v>
      </c>
      <c r="P160" s="28">
        <f t="shared" si="40"/>
        <v>37600</v>
      </c>
      <c r="Q160" s="29">
        <v>309</v>
      </c>
      <c r="R160" s="29">
        <f t="shared" si="54"/>
        <v>14523</v>
      </c>
      <c r="S160" s="29">
        <v>301</v>
      </c>
      <c r="T160" s="29">
        <f t="shared" si="55"/>
        <v>14147</v>
      </c>
      <c r="U160" s="29">
        <v>190</v>
      </c>
      <c r="V160" s="30">
        <f t="shared" si="56"/>
        <v>8930</v>
      </c>
      <c r="W160" s="38">
        <f t="shared" si="41"/>
        <v>0</v>
      </c>
      <c r="X160" s="39">
        <f t="shared" si="42"/>
        <v>0</v>
      </c>
      <c r="Y160" s="39">
        <f t="shared" si="43"/>
        <v>0</v>
      </c>
      <c r="Z160" s="40">
        <f t="shared" si="48"/>
        <v>0</v>
      </c>
      <c r="AA160" s="41">
        <f t="shared" si="44"/>
        <v>0</v>
      </c>
      <c r="AB160" s="41">
        <f t="shared" si="45"/>
        <v>0</v>
      </c>
      <c r="AC160" s="41">
        <f t="shared" si="46"/>
        <v>0</v>
      </c>
      <c r="AD160" s="42">
        <f t="shared" si="53"/>
        <v>0</v>
      </c>
    </row>
    <row r="161" spans="1:32" s="43" customFormat="1" ht="31.5" hidden="1" customHeight="1" x14ac:dyDescent="0.25">
      <c r="A161" s="25">
        <v>150</v>
      </c>
      <c r="B161" s="26" t="s">
        <v>258</v>
      </c>
      <c r="C161" s="26" t="s">
        <v>119</v>
      </c>
      <c r="D161" s="27" t="s">
        <v>41</v>
      </c>
      <c r="E161" s="28">
        <f t="shared" si="49"/>
        <v>10</v>
      </c>
      <c r="F161" s="28">
        <v>1870</v>
      </c>
      <c r="G161" s="28">
        <f t="shared" si="39"/>
        <v>18700</v>
      </c>
      <c r="H161" s="29">
        <v>5</v>
      </c>
      <c r="I161" s="29">
        <f t="shared" si="50"/>
        <v>9350</v>
      </c>
      <c r="J161" s="29">
        <v>4</v>
      </c>
      <c r="K161" s="29">
        <f t="shared" si="51"/>
        <v>7480</v>
      </c>
      <c r="L161" s="29">
        <v>1</v>
      </c>
      <c r="M161" s="30">
        <f t="shared" si="52"/>
        <v>1870</v>
      </c>
      <c r="N161" s="28">
        <f t="shared" si="47"/>
        <v>10</v>
      </c>
      <c r="O161" s="28">
        <v>1870</v>
      </c>
      <c r="P161" s="28">
        <f t="shared" si="40"/>
        <v>18700</v>
      </c>
      <c r="Q161" s="29">
        <v>5</v>
      </c>
      <c r="R161" s="29">
        <f t="shared" si="54"/>
        <v>9350</v>
      </c>
      <c r="S161" s="29">
        <v>4</v>
      </c>
      <c r="T161" s="29">
        <f t="shared" si="55"/>
        <v>7480</v>
      </c>
      <c r="U161" s="29">
        <v>1</v>
      </c>
      <c r="V161" s="30">
        <f t="shared" si="56"/>
        <v>1870</v>
      </c>
      <c r="W161" s="38">
        <f t="shared" si="41"/>
        <v>0</v>
      </c>
      <c r="X161" s="39">
        <f t="shared" si="42"/>
        <v>0</v>
      </c>
      <c r="Y161" s="39">
        <f t="shared" si="43"/>
        <v>0</v>
      </c>
      <c r="Z161" s="40">
        <f t="shared" si="48"/>
        <v>0</v>
      </c>
      <c r="AA161" s="41">
        <f t="shared" si="44"/>
        <v>0</v>
      </c>
      <c r="AB161" s="41">
        <f t="shared" si="45"/>
        <v>0</v>
      </c>
      <c r="AC161" s="41">
        <f t="shared" si="46"/>
        <v>0</v>
      </c>
      <c r="AD161" s="42">
        <f t="shared" si="53"/>
        <v>0</v>
      </c>
    </row>
    <row r="162" spans="1:32" s="43" customFormat="1" ht="31.5" hidden="1" customHeight="1" x14ac:dyDescent="0.25">
      <c r="A162" s="25">
        <v>151</v>
      </c>
      <c r="B162" s="26" t="s">
        <v>259</v>
      </c>
      <c r="C162" s="26" t="s">
        <v>119</v>
      </c>
      <c r="D162" s="27" t="s">
        <v>41</v>
      </c>
      <c r="E162" s="28">
        <f t="shared" si="49"/>
        <v>7</v>
      </c>
      <c r="F162" s="28">
        <v>3900</v>
      </c>
      <c r="G162" s="28">
        <f t="shared" si="39"/>
        <v>27300</v>
      </c>
      <c r="H162" s="29">
        <v>3</v>
      </c>
      <c r="I162" s="29">
        <f t="shared" si="50"/>
        <v>11700</v>
      </c>
      <c r="J162" s="29">
        <v>3</v>
      </c>
      <c r="K162" s="29">
        <f t="shared" si="51"/>
        <v>11700</v>
      </c>
      <c r="L162" s="29">
        <v>1</v>
      </c>
      <c r="M162" s="30">
        <f t="shared" si="52"/>
        <v>3900</v>
      </c>
      <c r="N162" s="28">
        <f t="shared" si="47"/>
        <v>7</v>
      </c>
      <c r="O162" s="28">
        <v>3900</v>
      </c>
      <c r="P162" s="28">
        <f t="shared" si="40"/>
        <v>27300</v>
      </c>
      <c r="Q162" s="29">
        <v>3</v>
      </c>
      <c r="R162" s="29">
        <f t="shared" si="54"/>
        <v>11700</v>
      </c>
      <c r="S162" s="29">
        <v>3</v>
      </c>
      <c r="T162" s="29">
        <f t="shared" si="55"/>
        <v>11700</v>
      </c>
      <c r="U162" s="29">
        <v>1</v>
      </c>
      <c r="V162" s="30">
        <f t="shared" si="56"/>
        <v>3900</v>
      </c>
      <c r="W162" s="38">
        <f t="shared" si="41"/>
        <v>0</v>
      </c>
      <c r="X162" s="39">
        <f t="shared" si="42"/>
        <v>0</v>
      </c>
      <c r="Y162" s="39">
        <f t="shared" si="43"/>
        <v>0</v>
      </c>
      <c r="Z162" s="40">
        <f t="shared" si="48"/>
        <v>0</v>
      </c>
      <c r="AA162" s="41">
        <f t="shared" si="44"/>
        <v>0</v>
      </c>
      <c r="AB162" s="41">
        <f t="shared" si="45"/>
        <v>0</v>
      </c>
      <c r="AC162" s="41">
        <f t="shared" si="46"/>
        <v>0</v>
      </c>
      <c r="AD162" s="42">
        <f t="shared" si="53"/>
        <v>0</v>
      </c>
    </row>
    <row r="163" spans="1:32" s="43" customFormat="1" ht="31.5" hidden="1" customHeight="1" x14ac:dyDescent="0.25">
      <c r="A163" s="25">
        <v>152</v>
      </c>
      <c r="B163" s="26" t="s">
        <v>260</v>
      </c>
      <c r="C163" s="26" t="s">
        <v>119</v>
      </c>
      <c r="D163" s="27" t="s">
        <v>41</v>
      </c>
      <c r="E163" s="28">
        <f t="shared" si="49"/>
        <v>3</v>
      </c>
      <c r="F163" s="28">
        <v>6450</v>
      </c>
      <c r="G163" s="28">
        <f t="shared" si="39"/>
        <v>19350</v>
      </c>
      <c r="H163" s="29">
        <v>1</v>
      </c>
      <c r="I163" s="29">
        <f t="shared" si="50"/>
        <v>6450</v>
      </c>
      <c r="J163" s="29">
        <v>2</v>
      </c>
      <c r="K163" s="29">
        <f t="shared" si="51"/>
        <v>12900</v>
      </c>
      <c r="L163" s="29">
        <v>0</v>
      </c>
      <c r="M163" s="30">
        <f t="shared" si="52"/>
        <v>0</v>
      </c>
      <c r="N163" s="28">
        <f t="shared" si="47"/>
        <v>3</v>
      </c>
      <c r="O163" s="28">
        <v>6450</v>
      </c>
      <c r="P163" s="28">
        <f t="shared" si="40"/>
        <v>19350</v>
      </c>
      <c r="Q163" s="29">
        <v>1</v>
      </c>
      <c r="R163" s="29">
        <f t="shared" si="54"/>
        <v>6450</v>
      </c>
      <c r="S163" s="29">
        <v>2</v>
      </c>
      <c r="T163" s="29">
        <f t="shared" si="55"/>
        <v>12900</v>
      </c>
      <c r="U163" s="29">
        <v>0</v>
      </c>
      <c r="V163" s="30">
        <f t="shared" si="56"/>
        <v>0</v>
      </c>
      <c r="W163" s="38">
        <f t="shared" si="41"/>
        <v>0</v>
      </c>
      <c r="X163" s="39">
        <f t="shared" si="42"/>
        <v>0</v>
      </c>
      <c r="Y163" s="39">
        <f t="shared" si="43"/>
        <v>0</v>
      </c>
      <c r="Z163" s="40">
        <f t="shared" si="48"/>
        <v>0</v>
      </c>
      <c r="AA163" s="41">
        <f t="shared" si="44"/>
        <v>0</v>
      </c>
      <c r="AB163" s="41">
        <f t="shared" si="45"/>
        <v>0</v>
      </c>
      <c r="AC163" s="41">
        <f t="shared" si="46"/>
        <v>0</v>
      </c>
      <c r="AD163" s="42">
        <f t="shared" si="53"/>
        <v>0</v>
      </c>
    </row>
    <row r="164" spans="1:32" s="43" customFormat="1" ht="31.5" hidden="1" customHeight="1" x14ac:dyDescent="0.25">
      <c r="A164" s="25">
        <v>153</v>
      </c>
      <c r="B164" s="26" t="s">
        <v>261</v>
      </c>
      <c r="C164" s="26" t="s">
        <v>119</v>
      </c>
      <c r="D164" s="27" t="s">
        <v>41</v>
      </c>
      <c r="E164" s="28">
        <f t="shared" si="49"/>
        <v>4</v>
      </c>
      <c r="F164" s="28">
        <v>4550</v>
      </c>
      <c r="G164" s="28">
        <f t="shared" si="39"/>
        <v>18200</v>
      </c>
      <c r="H164" s="29">
        <v>2</v>
      </c>
      <c r="I164" s="29">
        <f t="shared" si="50"/>
        <v>9100</v>
      </c>
      <c r="J164" s="29">
        <v>1</v>
      </c>
      <c r="K164" s="29">
        <f t="shared" si="51"/>
        <v>4550</v>
      </c>
      <c r="L164" s="29">
        <v>1</v>
      </c>
      <c r="M164" s="30">
        <f t="shared" si="52"/>
        <v>4550</v>
      </c>
      <c r="N164" s="28">
        <f t="shared" si="47"/>
        <v>4</v>
      </c>
      <c r="O164" s="28">
        <v>4550</v>
      </c>
      <c r="P164" s="28">
        <f t="shared" si="40"/>
        <v>18200</v>
      </c>
      <c r="Q164" s="29">
        <v>2</v>
      </c>
      <c r="R164" s="29">
        <f t="shared" si="54"/>
        <v>9100</v>
      </c>
      <c r="S164" s="29">
        <v>1</v>
      </c>
      <c r="T164" s="29">
        <f t="shared" si="55"/>
        <v>4550</v>
      </c>
      <c r="U164" s="29">
        <v>1</v>
      </c>
      <c r="V164" s="30">
        <f t="shared" si="56"/>
        <v>4550</v>
      </c>
      <c r="W164" s="38">
        <f t="shared" si="41"/>
        <v>0</v>
      </c>
      <c r="X164" s="39">
        <f t="shared" si="42"/>
        <v>0</v>
      </c>
      <c r="Y164" s="39">
        <f t="shared" si="43"/>
        <v>0</v>
      </c>
      <c r="Z164" s="40">
        <f t="shared" si="48"/>
        <v>0</v>
      </c>
      <c r="AA164" s="41">
        <f t="shared" si="44"/>
        <v>0</v>
      </c>
      <c r="AB164" s="41">
        <f t="shared" si="45"/>
        <v>0</v>
      </c>
      <c r="AC164" s="41">
        <f t="shared" si="46"/>
        <v>0</v>
      </c>
      <c r="AD164" s="42">
        <f t="shared" si="53"/>
        <v>0</v>
      </c>
    </row>
    <row r="165" spans="1:32" s="43" customFormat="1" ht="31.5" hidden="1" customHeight="1" x14ac:dyDescent="0.25">
      <c r="A165" s="25">
        <v>154</v>
      </c>
      <c r="B165" s="26" t="s">
        <v>262</v>
      </c>
      <c r="C165" s="26" t="s">
        <v>119</v>
      </c>
      <c r="D165" s="27" t="s">
        <v>185</v>
      </c>
      <c r="E165" s="28">
        <f t="shared" si="49"/>
        <v>40</v>
      </c>
      <c r="F165" s="28">
        <v>730</v>
      </c>
      <c r="G165" s="28">
        <f t="shared" si="39"/>
        <v>29200</v>
      </c>
      <c r="H165" s="29">
        <v>10</v>
      </c>
      <c r="I165" s="29">
        <f t="shared" si="50"/>
        <v>7300</v>
      </c>
      <c r="J165" s="29">
        <v>25</v>
      </c>
      <c r="K165" s="29">
        <f t="shared" si="51"/>
        <v>18250</v>
      </c>
      <c r="L165" s="29">
        <v>5</v>
      </c>
      <c r="M165" s="30">
        <f t="shared" si="52"/>
        <v>3650</v>
      </c>
      <c r="N165" s="28">
        <f t="shared" si="47"/>
        <v>40</v>
      </c>
      <c r="O165" s="28">
        <v>730</v>
      </c>
      <c r="P165" s="28">
        <f t="shared" si="40"/>
        <v>29200</v>
      </c>
      <c r="Q165" s="29">
        <v>10</v>
      </c>
      <c r="R165" s="29">
        <f t="shared" si="54"/>
        <v>7300</v>
      </c>
      <c r="S165" s="29">
        <v>25</v>
      </c>
      <c r="T165" s="29">
        <f t="shared" si="55"/>
        <v>18250</v>
      </c>
      <c r="U165" s="29">
        <v>5</v>
      </c>
      <c r="V165" s="30">
        <f t="shared" si="56"/>
        <v>3650</v>
      </c>
      <c r="W165" s="38">
        <f t="shared" si="41"/>
        <v>0</v>
      </c>
      <c r="X165" s="39">
        <f t="shared" si="42"/>
        <v>0</v>
      </c>
      <c r="Y165" s="39">
        <f t="shared" si="43"/>
        <v>0</v>
      </c>
      <c r="Z165" s="40">
        <f t="shared" si="48"/>
        <v>0</v>
      </c>
      <c r="AA165" s="41">
        <f t="shared" si="44"/>
        <v>0</v>
      </c>
      <c r="AB165" s="41">
        <f t="shared" si="45"/>
        <v>0</v>
      </c>
      <c r="AC165" s="41">
        <f t="shared" si="46"/>
        <v>0</v>
      </c>
      <c r="AD165" s="42">
        <f t="shared" si="53"/>
        <v>0</v>
      </c>
    </row>
    <row r="166" spans="1:32" s="43" customFormat="1" ht="31.5" hidden="1" customHeight="1" x14ac:dyDescent="0.25">
      <c r="A166" s="25">
        <v>155</v>
      </c>
      <c r="B166" s="26" t="s">
        <v>263</v>
      </c>
      <c r="C166" s="26" t="s">
        <v>119</v>
      </c>
      <c r="D166" s="27" t="s">
        <v>41</v>
      </c>
      <c r="E166" s="28">
        <f t="shared" si="49"/>
        <v>350</v>
      </c>
      <c r="F166" s="28">
        <v>500</v>
      </c>
      <c r="G166" s="28">
        <f t="shared" si="39"/>
        <v>175000</v>
      </c>
      <c r="H166" s="29">
        <v>164</v>
      </c>
      <c r="I166" s="29">
        <f t="shared" si="50"/>
        <v>82000</v>
      </c>
      <c r="J166" s="29">
        <v>100</v>
      </c>
      <c r="K166" s="29">
        <f t="shared" si="51"/>
        <v>50000</v>
      </c>
      <c r="L166" s="29">
        <v>86</v>
      </c>
      <c r="M166" s="30">
        <f t="shared" si="52"/>
        <v>43000</v>
      </c>
      <c r="N166" s="28">
        <f t="shared" si="47"/>
        <v>350</v>
      </c>
      <c r="O166" s="28">
        <v>500</v>
      </c>
      <c r="P166" s="28">
        <f t="shared" si="40"/>
        <v>175000</v>
      </c>
      <c r="Q166" s="29">
        <v>164</v>
      </c>
      <c r="R166" s="29">
        <f t="shared" si="54"/>
        <v>82000</v>
      </c>
      <c r="S166" s="29">
        <v>100</v>
      </c>
      <c r="T166" s="29">
        <f t="shared" si="55"/>
        <v>50000</v>
      </c>
      <c r="U166" s="29">
        <v>86</v>
      </c>
      <c r="V166" s="30">
        <f t="shared" si="56"/>
        <v>43000</v>
      </c>
      <c r="W166" s="38">
        <f t="shared" si="41"/>
        <v>0</v>
      </c>
      <c r="X166" s="39">
        <f t="shared" si="42"/>
        <v>0</v>
      </c>
      <c r="Y166" s="39">
        <f t="shared" si="43"/>
        <v>0</v>
      </c>
      <c r="Z166" s="40">
        <f t="shared" si="48"/>
        <v>0</v>
      </c>
      <c r="AA166" s="41">
        <f t="shared" si="44"/>
        <v>0</v>
      </c>
      <c r="AB166" s="41">
        <f t="shared" si="45"/>
        <v>0</v>
      </c>
      <c r="AC166" s="41">
        <f t="shared" si="46"/>
        <v>0</v>
      </c>
      <c r="AD166" s="42">
        <f t="shared" si="53"/>
        <v>0</v>
      </c>
    </row>
    <row r="167" spans="1:32" s="43" customFormat="1" ht="31.5" hidden="1" customHeight="1" x14ac:dyDescent="0.25">
      <c r="A167" s="25">
        <v>156</v>
      </c>
      <c r="B167" s="26" t="s">
        <v>264</v>
      </c>
      <c r="C167" s="26" t="s">
        <v>119</v>
      </c>
      <c r="D167" s="27" t="s">
        <v>41</v>
      </c>
      <c r="E167" s="28">
        <f t="shared" si="49"/>
        <v>5</v>
      </c>
      <c r="F167" s="28">
        <v>5000</v>
      </c>
      <c r="G167" s="28">
        <f t="shared" si="39"/>
        <v>25000</v>
      </c>
      <c r="H167" s="29">
        <v>1</v>
      </c>
      <c r="I167" s="29">
        <f t="shared" si="50"/>
        <v>5000</v>
      </c>
      <c r="J167" s="29">
        <v>3</v>
      </c>
      <c r="K167" s="29">
        <f t="shared" si="51"/>
        <v>15000</v>
      </c>
      <c r="L167" s="29">
        <v>1</v>
      </c>
      <c r="M167" s="30">
        <f t="shared" si="52"/>
        <v>5000</v>
      </c>
      <c r="N167" s="28">
        <f t="shared" si="47"/>
        <v>5</v>
      </c>
      <c r="O167" s="28">
        <v>5000</v>
      </c>
      <c r="P167" s="28">
        <f t="shared" si="40"/>
        <v>25000</v>
      </c>
      <c r="Q167" s="29">
        <v>1</v>
      </c>
      <c r="R167" s="29">
        <f t="shared" si="54"/>
        <v>5000</v>
      </c>
      <c r="S167" s="29">
        <v>3</v>
      </c>
      <c r="T167" s="29">
        <f t="shared" si="55"/>
        <v>15000</v>
      </c>
      <c r="U167" s="29">
        <v>1</v>
      </c>
      <c r="V167" s="30">
        <f t="shared" si="56"/>
        <v>5000</v>
      </c>
      <c r="W167" s="38">
        <f t="shared" si="41"/>
        <v>0</v>
      </c>
      <c r="X167" s="39">
        <f t="shared" si="42"/>
        <v>0</v>
      </c>
      <c r="Y167" s="39">
        <f t="shared" si="43"/>
        <v>0</v>
      </c>
      <c r="Z167" s="40">
        <f t="shared" si="48"/>
        <v>0</v>
      </c>
      <c r="AA167" s="41">
        <f t="shared" si="44"/>
        <v>0</v>
      </c>
      <c r="AB167" s="41">
        <f t="shared" si="45"/>
        <v>0</v>
      </c>
      <c r="AC167" s="41">
        <f t="shared" si="46"/>
        <v>0</v>
      </c>
      <c r="AD167" s="42">
        <f t="shared" si="53"/>
        <v>0</v>
      </c>
    </row>
    <row r="168" spans="1:32" s="43" customFormat="1" ht="31.5" hidden="1" customHeight="1" x14ac:dyDescent="0.25">
      <c r="A168" s="25">
        <v>157</v>
      </c>
      <c r="B168" s="26" t="s">
        <v>265</v>
      </c>
      <c r="C168" s="26" t="s">
        <v>119</v>
      </c>
      <c r="D168" s="27" t="s">
        <v>41</v>
      </c>
      <c r="E168" s="28">
        <f t="shared" si="49"/>
        <v>5</v>
      </c>
      <c r="F168" s="28">
        <v>21000</v>
      </c>
      <c r="G168" s="28">
        <f t="shared" si="39"/>
        <v>105000</v>
      </c>
      <c r="H168" s="29">
        <v>2</v>
      </c>
      <c r="I168" s="29">
        <f t="shared" si="50"/>
        <v>42000</v>
      </c>
      <c r="J168" s="29">
        <v>2</v>
      </c>
      <c r="K168" s="29">
        <f t="shared" si="51"/>
        <v>42000</v>
      </c>
      <c r="L168" s="29">
        <v>1</v>
      </c>
      <c r="M168" s="30">
        <f t="shared" si="52"/>
        <v>21000</v>
      </c>
      <c r="N168" s="28">
        <f t="shared" si="47"/>
        <v>5</v>
      </c>
      <c r="O168" s="28">
        <v>21000</v>
      </c>
      <c r="P168" s="28">
        <f t="shared" si="40"/>
        <v>105000</v>
      </c>
      <c r="Q168" s="29">
        <v>2</v>
      </c>
      <c r="R168" s="29">
        <f t="shared" si="54"/>
        <v>42000</v>
      </c>
      <c r="S168" s="29">
        <v>2</v>
      </c>
      <c r="T168" s="29">
        <f t="shared" si="55"/>
        <v>42000</v>
      </c>
      <c r="U168" s="29">
        <v>1</v>
      </c>
      <c r="V168" s="30">
        <f t="shared" si="56"/>
        <v>21000</v>
      </c>
      <c r="W168" s="38">
        <f t="shared" si="41"/>
        <v>0</v>
      </c>
      <c r="X168" s="39">
        <f t="shared" si="42"/>
        <v>0</v>
      </c>
      <c r="Y168" s="39">
        <f t="shared" si="43"/>
        <v>0</v>
      </c>
      <c r="Z168" s="40">
        <f t="shared" si="48"/>
        <v>0</v>
      </c>
      <c r="AA168" s="41">
        <f t="shared" si="44"/>
        <v>0</v>
      </c>
      <c r="AB168" s="41">
        <f t="shared" si="45"/>
        <v>0</v>
      </c>
      <c r="AC168" s="41">
        <f t="shared" si="46"/>
        <v>0</v>
      </c>
      <c r="AD168" s="47">
        <f t="shared" si="53"/>
        <v>0</v>
      </c>
    </row>
    <row r="169" spans="1:32" s="60" customFormat="1" ht="19.5" customHeight="1" thickBot="1" x14ac:dyDescent="0.3">
      <c r="A169" s="48"/>
      <c r="B169" s="49" t="s">
        <v>1</v>
      </c>
      <c r="C169" s="49"/>
      <c r="D169" s="50"/>
      <c r="E169" s="51"/>
      <c r="F169" s="51" t="s">
        <v>29</v>
      </c>
      <c r="G169" s="51">
        <f>SUM(G12:G168)</f>
        <v>231193371.52000001</v>
      </c>
      <c r="H169" s="28"/>
      <c r="I169" s="28">
        <f>SUM(I12:I168)</f>
        <v>95529858.560000002</v>
      </c>
      <c r="J169" s="28"/>
      <c r="K169" s="34">
        <f>SUM(K12:K168)</f>
        <v>88980490.060000002</v>
      </c>
      <c r="L169" s="28"/>
      <c r="M169" s="52">
        <f>SUM(M12:M168)</f>
        <v>46683022.900000006</v>
      </c>
      <c r="N169" s="53"/>
      <c r="O169" s="54" t="s">
        <v>29</v>
      </c>
      <c r="P169" s="54">
        <f>SUM(P12:P168)</f>
        <v>224474200.78</v>
      </c>
      <c r="Q169" s="55"/>
      <c r="R169" s="55">
        <f>SUM(R12:R168)</f>
        <v>93014408.800000012</v>
      </c>
      <c r="S169" s="55"/>
      <c r="T169" s="56">
        <f>SUM(T12:T168)</f>
        <v>85697749.13000001</v>
      </c>
      <c r="U169" s="55"/>
      <c r="V169" s="57">
        <f>SUM(V12:V168)</f>
        <v>45762042.850000001</v>
      </c>
      <c r="W169" s="58"/>
      <c r="X169" s="59"/>
      <c r="Y169" s="59"/>
      <c r="Z169" s="59"/>
      <c r="AA169" s="268">
        <f>SUM(AA12:AA168)</f>
        <v>2515449.7599999998</v>
      </c>
      <c r="AB169" s="268">
        <f t="shared" ref="AB169" si="57">SUM(AB12:AB168)</f>
        <v>3282740.93</v>
      </c>
      <c r="AC169" s="268">
        <f>SUM(AC12:AC168)</f>
        <v>920980.04999999993</v>
      </c>
      <c r="AD169" s="269">
        <f>SUM(AD12:AD168)</f>
        <v>6719170.7400000002</v>
      </c>
    </row>
    <row r="170" spans="1:32" s="60" customFormat="1" ht="21.75" customHeight="1" x14ac:dyDescent="0.25">
      <c r="A170" s="61"/>
      <c r="B170" s="62"/>
      <c r="C170" s="62"/>
      <c r="D170" s="63"/>
      <c r="E170" s="64"/>
      <c r="F170" s="64"/>
      <c r="G170" s="64"/>
      <c r="H170" s="65"/>
      <c r="I170" s="66"/>
      <c r="J170" s="67"/>
      <c r="K170" s="67"/>
      <c r="L170" s="67"/>
      <c r="M170" s="67"/>
      <c r="N170" s="68"/>
      <c r="W170" s="69"/>
      <c r="X170" s="69"/>
      <c r="Y170" s="69"/>
      <c r="Z170" s="69"/>
      <c r="AA170" s="130">
        <f>-AA169/1000</f>
        <v>-2515.44976</v>
      </c>
      <c r="AB170" s="130">
        <f t="shared" ref="AB170:AC170" si="58">-AB169/1000</f>
        <v>-3282.7409300000004</v>
      </c>
      <c r="AC170" s="130">
        <f t="shared" si="58"/>
        <v>-920.98004999999989</v>
      </c>
      <c r="AD170" s="130">
        <f>-AD169/1000</f>
        <v>-6719.1707400000005</v>
      </c>
    </row>
    <row r="171" spans="1:32" s="71" customFormat="1" ht="16.5" customHeight="1" x14ac:dyDescent="0.25">
      <c r="A171" s="70"/>
      <c r="B171" s="70"/>
      <c r="C171" s="70"/>
      <c r="D171" s="70"/>
      <c r="E171" s="70"/>
      <c r="H171" s="72"/>
      <c r="I171" s="73"/>
      <c r="J171" s="73"/>
      <c r="K171" s="74"/>
      <c r="L171" s="75"/>
      <c r="M171" s="76"/>
      <c r="N171" s="77"/>
      <c r="O171" s="78"/>
      <c r="P171" s="78"/>
      <c r="Q171" s="276"/>
      <c r="R171" s="80"/>
      <c r="S171" s="276"/>
      <c r="T171" s="80"/>
      <c r="U171" s="276"/>
      <c r="V171" s="80"/>
      <c r="W171" s="81"/>
      <c r="X171" s="81"/>
      <c r="Y171" s="129"/>
      <c r="Z171" s="81"/>
      <c r="AA171" s="276"/>
      <c r="AB171" s="276"/>
      <c r="AC171" s="276"/>
      <c r="AD171" s="276"/>
      <c r="AE171" s="276"/>
      <c r="AF171" s="276"/>
    </row>
    <row r="172" spans="1:32" s="71" customFormat="1" ht="15.75" customHeight="1" x14ac:dyDescent="0.25">
      <c r="A172" s="72" t="s">
        <v>266</v>
      </c>
      <c r="B172" s="82"/>
      <c r="C172" s="72"/>
      <c r="D172" s="83"/>
      <c r="E172" s="84"/>
      <c r="H172" s="85"/>
      <c r="I172" s="70"/>
      <c r="J172" s="70"/>
      <c r="K172" s="70"/>
      <c r="L172" s="86"/>
      <c r="M172" s="86"/>
      <c r="N172" s="86"/>
      <c r="O172" s="86"/>
      <c r="P172" s="86"/>
      <c r="Q172" s="87"/>
      <c r="R172" s="88"/>
      <c r="S172" s="87"/>
      <c r="T172" s="87"/>
      <c r="U172" s="87"/>
      <c r="V172" s="87"/>
      <c r="W172" s="89"/>
      <c r="X172" s="81"/>
      <c r="Y172" s="81"/>
      <c r="Z172" s="81"/>
      <c r="AA172" s="276"/>
      <c r="AB172" s="276"/>
      <c r="AC172" s="276"/>
      <c r="AD172" s="276"/>
      <c r="AE172" s="276"/>
      <c r="AF172" s="276"/>
    </row>
    <row r="173" spans="1:32" s="71" customFormat="1" ht="15.75" customHeight="1" x14ac:dyDescent="0.25">
      <c r="A173" s="84"/>
      <c r="B173" s="82"/>
      <c r="C173" s="72"/>
      <c r="D173" s="83"/>
      <c r="E173" s="84"/>
      <c r="H173" s="72"/>
      <c r="I173" s="82"/>
      <c r="J173" s="72"/>
      <c r="K173" s="83"/>
      <c r="L173" s="90"/>
      <c r="M173" s="76"/>
      <c r="N173" s="76"/>
      <c r="O173" s="91"/>
      <c r="P173" s="91"/>
      <c r="Q173" s="92"/>
      <c r="R173" s="92"/>
      <c r="S173" s="93"/>
      <c r="T173" s="92"/>
      <c r="U173" s="92"/>
      <c r="V173" s="92"/>
      <c r="W173" s="81"/>
      <c r="X173" s="81"/>
      <c r="Y173" s="81"/>
      <c r="Z173" s="81"/>
      <c r="AA173" s="276"/>
      <c r="AB173" s="276"/>
      <c r="AC173" s="276"/>
      <c r="AD173" s="276"/>
      <c r="AE173" s="276"/>
      <c r="AF173" s="276"/>
    </row>
    <row r="174" spans="1:32" s="71" customFormat="1" ht="18.75" customHeight="1" x14ac:dyDescent="0.25">
      <c r="A174" s="94"/>
      <c r="B174" s="84"/>
      <c r="C174" s="84"/>
      <c r="D174" s="10"/>
      <c r="E174" s="84"/>
      <c r="H174" s="84"/>
      <c r="I174" s="82"/>
      <c r="J174" s="72"/>
      <c r="K174" s="83"/>
      <c r="L174" s="90"/>
      <c r="M174" s="90"/>
      <c r="N174" s="76"/>
      <c r="O174" s="91"/>
      <c r="P174" s="91"/>
      <c r="Q174" s="87"/>
      <c r="R174" s="87"/>
      <c r="S174" s="87"/>
      <c r="T174" s="87"/>
      <c r="U174" s="87"/>
      <c r="V174" s="87"/>
      <c r="W174" s="89"/>
      <c r="X174" s="95"/>
      <c r="Y174" s="95"/>
      <c r="Z174" s="95"/>
      <c r="AA174" s="96"/>
      <c r="AB174" s="96"/>
      <c r="AC174" s="96"/>
      <c r="AD174" s="96"/>
      <c r="AE174" s="96"/>
      <c r="AF174" s="96"/>
    </row>
    <row r="175" spans="1:32" s="71" customFormat="1" ht="23.25" x14ac:dyDescent="0.25">
      <c r="A175" s="84"/>
      <c r="B175" s="97"/>
      <c r="C175" s="84"/>
      <c r="D175" s="98"/>
      <c r="E175" s="84"/>
      <c r="H175" s="94"/>
      <c r="I175" s="84"/>
      <c r="J175" s="84"/>
      <c r="K175" s="10"/>
      <c r="L175" s="90"/>
      <c r="M175" s="99"/>
      <c r="N175" s="90"/>
      <c r="O175" s="100"/>
      <c r="P175" s="100"/>
      <c r="Q175" s="274"/>
      <c r="R175" s="274"/>
      <c r="S175" s="102"/>
      <c r="T175" s="96"/>
      <c r="U175" s="96"/>
      <c r="V175" s="96"/>
      <c r="W175" s="81"/>
      <c r="X175" s="81"/>
      <c r="Y175" s="81"/>
      <c r="Z175" s="81"/>
      <c r="AA175" s="276"/>
      <c r="AB175" s="276"/>
      <c r="AC175" s="276"/>
      <c r="AD175" s="276"/>
      <c r="AE175" s="276"/>
      <c r="AF175" s="276"/>
    </row>
    <row r="176" spans="1:32" s="71" customFormat="1" ht="23.25" x14ac:dyDescent="0.25">
      <c r="B176" s="84"/>
      <c r="H176" s="84"/>
      <c r="I176" s="97"/>
      <c r="J176" s="84"/>
      <c r="K176" s="98"/>
      <c r="L176" s="90"/>
      <c r="M176" s="90"/>
      <c r="N176" s="90"/>
      <c r="O176" s="103"/>
      <c r="P176" s="103"/>
      <c r="Q176" s="87"/>
      <c r="R176" s="87"/>
      <c r="S176" s="87"/>
      <c r="T176" s="87"/>
      <c r="U176" s="87"/>
      <c r="V176" s="87"/>
      <c r="W176" s="89"/>
      <c r="X176" s="95"/>
      <c r="Y176" s="95"/>
      <c r="Z176" s="95"/>
      <c r="AA176" s="96"/>
      <c r="AB176" s="96"/>
      <c r="AC176" s="96"/>
      <c r="AD176" s="96"/>
      <c r="AE176" s="96"/>
      <c r="AF176" s="96"/>
    </row>
    <row r="177" spans="1:32" s="71" customFormat="1" ht="23.25" x14ac:dyDescent="0.25">
      <c r="B177" s="84"/>
      <c r="C177" s="72"/>
      <c r="D177" s="84"/>
      <c r="E177" s="84"/>
      <c r="F177" s="98"/>
      <c r="G177" s="84"/>
      <c r="H177" s="72"/>
      <c r="I177" s="84"/>
      <c r="J177" s="84"/>
      <c r="K177" s="98"/>
      <c r="L177" s="90"/>
      <c r="M177" s="76"/>
      <c r="N177" s="90"/>
      <c r="O177" s="103"/>
      <c r="P177" s="103"/>
      <c r="Q177" s="87"/>
      <c r="R177" s="1066"/>
      <c r="S177" s="1066"/>
      <c r="T177" s="1066"/>
      <c r="U177" s="1066"/>
      <c r="V177" s="1066"/>
      <c r="W177" s="89"/>
      <c r="X177" s="95"/>
      <c r="Y177" s="95"/>
      <c r="Z177" s="95"/>
      <c r="AA177" s="96"/>
      <c r="AB177" s="96"/>
      <c r="AC177" s="96"/>
      <c r="AD177" s="96"/>
      <c r="AE177" s="96"/>
      <c r="AF177" s="96"/>
    </row>
    <row r="178" spans="1:32" s="71" customFormat="1" ht="23.25" x14ac:dyDescent="0.25">
      <c r="B178" s="76"/>
      <c r="C178" s="90"/>
      <c r="D178" s="1071"/>
      <c r="E178" s="1071"/>
      <c r="F178" s="275"/>
      <c r="G178" s="76"/>
      <c r="H178" s="90"/>
      <c r="I178" s="1071"/>
      <c r="J178" s="1071"/>
      <c r="K178" s="275"/>
      <c r="L178" s="76"/>
      <c r="M178" s="90"/>
      <c r="N178" s="275"/>
      <c r="O178" s="275"/>
      <c r="P178" s="275"/>
      <c r="Q178" s="96"/>
      <c r="R178" s="96"/>
      <c r="S178" s="105"/>
      <c r="T178" s="96"/>
      <c r="U178" s="96"/>
      <c r="V178" s="96"/>
      <c r="W178" s="1072"/>
      <c r="X178" s="1072"/>
      <c r="Y178" s="1072"/>
      <c r="Z178" s="1072"/>
      <c r="AA178" s="1072"/>
      <c r="AB178" s="1072"/>
      <c r="AC178" s="1072"/>
      <c r="AD178" s="1072"/>
      <c r="AE178" s="1072"/>
      <c r="AF178" s="1072"/>
    </row>
    <row r="179" spans="1:32" s="71" customFormat="1" ht="15.75" x14ac:dyDescent="0.25">
      <c r="B179" s="1088"/>
      <c r="C179" s="1088"/>
      <c r="D179" s="1088"/>
      <c r="E179" s="1088"/>
      <c r="F179" s="1088"/>
      <c r="G179" s="1088"/>
      <c r="H179" s="1088"/>
      <c r="I179" s="1088"/>
      <c r="J179" s="1088"/>
      <c r="K179" s="1088"/>
      <c r="L179" s="1088"/>
      <c r="M179" s="1088"/>
      <c r="N179" s="1088"/>
      <c r="O179" s="1088"/>
      <c r="P179" s="277"/>
      <c r="Q179" s="96"/>
      <c r="R179" s="96"/>
      <c r="S179" s="105"/>
      <c r="T179" s="96"/>
      <c r="U179" s="96"/>
      <c r="V179" s="96"/>
      <c r="W179" s="1072"/>
      <c r="X179" s="1072"/>
      <c r="Y179" s="1072"/>
      <c r="Z179" s="1072"/>
      <c r="AA179" s="1072"/>
      <c r="AB179" s="1072"/>
      <c r="AC179" s="1072"/>
      <c r="AD179" s="1072"/>
      <c r="AE179" s="1072"/>
      <c r="AF179" s="1072"/>
    </row>
    <row r="180" spans="1:32" s="71" customFormat="1" ht="46.5" customHeight="1" x14ac:dyDescent="0.25">
      <c r="B180" s="1089"/>
      <c r="C180" s="1089"/>
      <c r="D180" s="1089"/>
      <c r="E180" s="1089"/>
      <c r="F180" s="1089"/>
      <c r="G180" s="1089"/>
      <c r="H180" s="1089"/>
      <c r="I180" s="1089"/>
      <c r="J180" s="1089"/>
      <c r="K180" s="1089"/>
      <c r="L180" s="1089"/>
      <c r="M180" s="1089"/>
      <c r="N180" s="1089"/>
      <c r="O180" s="107"/>
      <c r="P180" s="107"/>
      <c r="Q180" s="108"/>
      <c r="R180" s="108"/>
      <c r="S180" s="109"/>
      <c r="T180" s="108"/>
      <c r="U180" s="274"/>
      <c r="V180" s="274"/>
      <c r="W180" s="1072"/>
      <c r="X180" s="1072"/>
      <c r="Y180" s="1072"/>
      <c r="Z180" s="1072"/>
      <c r="AA180" s="1072"/>
      <c r="AB180" s="1072"/>
      <c r="AC180" s="1072"/>
      <c r="AD180" s="1072"/>
      <c r="AE180" s="1072"/>
      <c r="AF180" s="1072"/>
    </row>
    <row r="181" spans="1:32" s="71" customFormat="1" ht="15.75" customHeight="1" x14ac:dyDescent="0.25">
      <c r="B181" s="1089"/>
      <c r="C181" s="1089"/>
      <c r="D181" s="1089"/>
      <c r="E181" s="1089"/>
      <c r="F181" s="1089"/>
      <c r="G181" s="1089"/>
      <c r="H181" s="1089"/>
      <c r="I181" s="1089"/>
      <c r="J181" s="1089"/>
      <c r="K181" s="1089"/>
      <c r="L181" s="1089"/>
      <c r="M181" s="1089"/>
      <c r="N181" s="1089"/>
      <c r="O181" s="1089"/>
      <c r="P181" s="278"/>
      <c r="Q181" s="108"/>
      <c r="R181" s="108"/>
      <c r="S181" s="102"/>
      <c r="T181" s="274"/>
      <c r="U181" s="274"/>
      <c r="V181" s="274"/>
      <c r="W181" s="1072"/>
      <c r="X181" s="1072"/>
      <c r="Y181" s="1072"/>
      <c r="Z181" s="1072"/>
      <c r="AA181" s="1072"/>
      <c r="AB181" s="1072"/>
      <c r="AC181" s="1072"/>
      <c r="AD181" s="1072"/>
      <c r="AE181" s="1072"/>
      <c r="AF181" s="1072"/>
    </row>
    <row r="182" spans="1:32" s="71" customFormat="1" ht="15.75" customHeight="1" x14ac:dyDescent="0.25">
      <c r="B182" s="278"/>
      <c r="C182" s="278"/>
      <c r="D182" s="278"/>
      <c r="E182" s="278"/>
      <c r="F182" s="278"/>
      <c r="G182" s="278"/>
      <c r="H182" s="278"/>
      <c r="I182" s="278"/>
      <c r="J182" s="278"/>
      <c r="K182" s="278"/>
      <c r="L182" s="278"/>
      <c r="M182" s="278"/>
      <c r="N182" s="278"/>
      <c r="O182" s="278"/>
      <c r="P182" s="278"/>
      <c r="Q182" s="108"/>
      <c r="R182" s="108"/>
      <c r="S182" s="102"/>
      <c r="T182" s="274"/>
      <c r="U182" s="274"/>
      <c r="V182" s="274"/>
      <c r="W182" s="81"/>
      <c r="X182" s="81"/>
      <c r="Y182" s="81"/>
      <c r="Z182" s="81"/>
      <c r="AA182" s="276"/>
      <c r="AB182" s="276"/>
      <c r="AC182" s="276"/>
      <c r="AD182" s="276"/>
      <c r="AE182" s="276"/>
      <c r="AF182" s="276"/>
    </row>
    <row r="183" spans="1:32" s="71" customFormat="1" ht="15.75" customHeight="1" x14ac:dyDescent="0.25">
      <c r="B183" s="278"/>
      <c r="C183" s="278"/>
      <c r="D183" s="278"/>
      <c r="E183" s="278"/>
      <c r="F183" s="278"/>
      <c r="G183" s="278"/>
      <c r="H183" s="278"/>
      <c r="I183" s="278"/>
      <c r="J183" s="278"/>
      <c r="K183" s="278"/>
      <c r="L183" s="278"/>
      <c r="M183" s="278"/>
      <c r="N183" s="278"/>
      <c r="O183" s="278"/>
      <c r="P183" s="278"/>
      <c r="Q183" s="108"/>
      <c r="R183" s="108"/>
      <c r="S183" s="102"/>
      <c r="T183" s="274"/>
      <c r="U183" s="274"/>
      <c r="V183" s="274"/>
      <c r="W183" s="81"/>
      <c r="X183" s="81"/>
      <c r="Y183" s="81"/>
      <c r="Z183" s="81"/>
      <c r="AA183" s="276"/>
      <c r="AB183" s="276"/>
      <c r="AC183" s="276"/>
      <c r="AD183" s="276"/>
      <c r="AE183" s="276"/>
      <c r="AF183" s="276"/>
    </row>
    <row r="184" spans="1:32" x14ac:dyDescent="0.25">
      <c r="A184" s="111"/>
      <c r="B184" s="112"/>
      <c r="C184" s="112"/>
      <c r="D184" s="112"/>
      <c r="E184" s="113"/>
      <c r="F184" s="113"/>
      <c r="G184" s="113"/>
      <c r="H184" s="114"/>
      <c r="I184" s="115"/>
      <c r="J184" s="116"/>
      <c r="K184" s="115"/>
      <c r="L184" s="116"/>
      <c r="M184" s="115"/>
      <c r="N184" s="116"/>
    </row>
    <row r="185" spans="1:32" ht="25.5" x14ac:dyDescent="0.25">
      <c r="A185" s="1087"/>
      <c r="B185" s="1087"/>
      <c r="C185" s="1087"/>
      <c r="D185" s="1087"/>
      <c r="E185" s="1087"/>
      <c r="F185" s="1087"/>
      <c r="G185" s="1087"/>
      <c r="H185" s="1087"/>
      <c r="I185" s="1087"/>
      <c r="J185" s="1087"/>
      <c r="K185" s="1087"/>
      <c r="L185" s="1087"/>
      <c r="M185" s="1087"/>
      <c r="N185" s="1087"/>
    </row>
    <row r="186" spans="1:32" x14ac:dyDescent="0.25">
      <c r="I186" s="115"/>
      <c r="J186" s="117"/>
      <c r="K186" s="115"/>
      <c r="L186" s="117"/>
      <c r="M186" s="118"/>
      <c r="N186" s="117"/>
    </row>
    <row r="187" spans="1:32" x14ac:dyDescent="0.25">
      <c r="I187" s="115"/>
      <c r="J187" s="116"/>
      <c r="K187" s="115"/>
      <c r="L187" s="116"/>
      <c r="M187" s="115"/>
      <c r="N187" s="116"/>
    </row>
    <row r="217" spans="1:14" s="12" customFormat="1" x14ac:dyDescent="0.25">
      <c r="A217" s="9"/>
      <c r="B217" s="10"/>
      <c r="C217" s="10"/>
      <c r="D217" s="10"/>
      <c r="E217" s="11"/>
      <c r="F217" s="11"/>
      <c r="G217" s="11"/>
      <c r="H217" s="119"/>
      <c r="I217" s="120"/>
      <c r="J217" s="119"/>
      <c r="K217" s="120"/>
      <c r="M217" s="120"/>
      <c r="N217" s="119"/>
    </row>
    <row r="218" spans="1:14" s="12" customFormat="1" x14ac:dyDescent="0.25">
      <c r="A218" s="9"/>
      <c r="B218" s="10"/>
      <c r="C218" s="10"/>
      <c r="D218" s="10"/>
      <c r="E218" s="11"/>
      <c r="F218" s="11"/>
      <c r="G218" s="11"/>
      <c r="H218" s="119"/>
      <c r="I218" s="121"/>
      <c r="K218" s="121"/>
      <c r="L218" s="122"/>
      <c r="M218" s="121"/>
      <c r="N218" s="122"/>
    </row>
    <row r="219" spans="1:14" s="12" customFormat="1" x14ac:dyDescent="0.25">
      <c r="A219" s="9"/>
      <c r="B219" s="10"/>
      <c r="C219" s="10"/>
      <c r="D219" s="10"/>
      <c r="E219" s="11"/>
      <c r="F219" s="11"/>
      <c r="G219" s="11"/>
      <c r="H219" s="117"/>
      <c r="I219" s="118"/>
      <c r="K219" s="115"/>
      <c r="L219" s="123"/>
      <c r="M219" s="124"/>
      <c r="N219" s="123"/>
    </row>
    <row r="221" spans="1:14" s="12" customFormat="1" x14ac:dyDescent="0.25">
      <c r="A221" s="9"/>
      <c r="B221" s="10"/>
      <c r="C221" s="10"/>
      <c r="D221" s="10"/>
      <c r="E221" s="11"/>
      <c r="F221" s="11"/>
      <c r="G221" s="11"/>
      <c r="H221" s="60"/>
      <c r="I221" s="60"/>
      <c r="J221" s="125"/>
      <c r="K221" s="60"/>
      <c r="M221" s="13"/>
    </row>
    <row r="222" spans="1:14" s="12" customFormat="1" x14ac:dyDescent="0.25">
      <c r="A222" s="9"/>
      <c r="B222" s="10"/>
      <c r="C222" s="10"/>
      <c r="D222" s="10"/>
      <c r="E222" s="11"/>
      <c r="F222" s="11"/>
      <c r="G222" s="11"/>
      <c r="I222" s="13"/>
      <c r="J222" s="122"/>
      <c r="K222" s="13"/>
      <c r="M222" s="13"/>
    </row>
    <row r="223" spans="1:14" s="12" customFormat="1" x14ac:dyDescent="0.25">
      <c r="A223" s="9"/>
      <c r="B223" s="10"/>
      <c r="C223" s="10"/>
      <c r="D223" s="10"/>
      <c r="E223" s="11"/>
      <c r="F223" s="11"/>
      <c r="G223" s="11"/>
      <c r="I223" s="13"/>
      <c r="J223" s="123"/>
      <c r="K223" s="13"/>
      <c r="M223" s="13"/>
    </row>
    <row r="225" spans="1:13" s="12" customFormat="1" x14ac:dyDescent="0.25">
      <c r="A225" s="9"/>
      <c r="B225" s="10"/>
      <c r="C225" s="10"/>
      <c r="D225" s="10"/>
      <c r="E225" s="11"/>
      <c r="F225" s="11"/>
      <c r="G225" s="11"/>
      <c r="H225" s="126"/>
      <c r="I225" s="115"/>
      <c r="J225" s="127"/>
      <c r="K225" s="128"/>
      <c r="M225" s="13"/>
    </row>
  </sheetData>
  <autoFilter ref="A11:N170"/>
  <mergeCells count="63">
    <mergeCell ref="B3:N3"/>
    <mergeCell ref="B4:S4"/>
    <mergeCell ref="A5:A10"/>
    <mergeCell ref="B5:B10"/>
    <mergeCell ref="C5:C10"/>
    <mergeCell ref="D5:D10"/>
    <mergeCell ref="E5:M5"/>
    <mergeCell ref="N5:V5"/>
    <mergeCell ref="H8:I8"/>
    <mergeCell ref="J8:K8"/>
    <mergeCell ref="L8:M8"/>
    <mergeCell ref="H9:H10"/>
    <mergeCell ref="I9:I10"/>
    <mergeCell ref="J9:J10"/>
    <mergeCell ref="K9:K10"/>
    <mergeCell ref="L9:L10"/>
    <mergeCell ref="E6:E10"/>
    <mergeCell ref="F6:F10"/>
    <mergeCell ref="G6:G10"/>
    <mergeCell ref="H6:M7"/>
    <mergeCell ref="N6:P8"/>
    <mergeCell ref="Q9:Q10"/>
    <mergeCell ref="R9:R10"/>
    <mergeCell ref="S9:S10"/>
    <mergeCell ref="W5:AC5"/>
    <mergeCell ref="AD5:AD10"/>
    <mergeCell ref="Q6:R8"/>
    <mergeCell ref="S6:T8"/>
    <mergeCell ref="U6:V8"/>
    <mergeCell ref="W6:Y6"/>
    <mergeCell ref="Z6:Z10"/>
    <mergeCell ref="AA6:AC6"/>
    <mergeCell ref="W7:W8"/>
    <mergeCell ref="X7:X8"/>
    <mergeCell ref="Y7:Y8"/>
    <mergeCell ref="T177:V177"/>
    <mergeCell ref="AA7:AA8"/>
    <mergeCell ref="AB7:AB8"/>
    <mergeCell ref="AC7:AC8"/>
    <mergeCell ref="AA9:AA10"/>
    <mergeCell ref="D178:E178"/>
    <mergeCell ref="I178:J178"/>
    <mergeCell ref="W178:AF178"/>
    <mergeCell ref="T9:T10"/>
    <mergeCell ref="U9:U10"/>
    <mergeCell ref="V9:V10"/>
    <mergeCell ref="W9:W10"/>
    <mergeCell ref="X9:X10"/>
    <mergeCell ref="Y9:Y10"/>
    <mergeCell ref="N9:N10"/>
    <mergeCell ref="O9:O10"/>
    <mergeCell ref="P9:P10"/>
    <mergeCell ref="M9:M10"/>
    <mergeCell ref="AB9:AB10"/>
    <mergeCell ref="AC9:AC10"/>
    <mergeCell ref="R177:S177"/>
    <mergeCell ref="A185:N185"/>
    <mergeCell ref="B179:O179"/>
    <mergeCell ref="W179:AF179"/>
    <mergeCell ref="B180:N180"/>
    <mergeCell ref="W180:AF180"/>
    <mergeCell ref="B181:O181"/>
    <mergeCell ref="W181:AF181"/>
  </mergeCells>
  <pageMargins left="0.23622047244094491" right="0.23622047244094491" top="0.35433070866141736" bottom="0.35433070866141736" header="0.31496062992125984" footer="0.31496062992125984"/>
  <pageSetup paperSize="9"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R152"/>
  <sheetViews>
    <sheetView zoomScale="40" zoomScaleNormal="40" zoomScaleSheetLayoutView="40" workbookViewId="0">
      <pane xSplit="4" ySplit="8" topLeftCell="K135" activePane="bottomRight" state="frozen"/>
      <selection activeCell="O21" sqref="O21"/>
      <selection pane="topRight" activeCell="O21" sqref="O21"/>
      <selection pane="bottomLeft" activeCell="O21" sqref="O21"/>
      <selection pane="bottomRight" activeCell="T148" sqref="T148"/>
    </sheetView>
  </sheetViews>
  <sheetFormatPr defaultColWidth="9.140625" defaultRowHeight="27.75" x14ac:dyDescent="0.4"/>
  <cols>
    <col min="1" max="1" width="31.5703125" style="650" customWidth="1"/>
    <col min="2" max="2" width="29.140625" style="650" customWidth="1"/>
    <col min="3" max="3" width="83.5703125" style="548" customWidth="1"/>
    <col min="4" max="4" width="13.140625" style="443" customWidth="1"/>
    <col min="5" max="5" width="26.42578125" style="646" customWidth="1"/>
    <col min="6" max="6" width="22.28515625" style="646" customWidth="1"/>
    <col min="7" max="7" width="25.85546875" style="443" customWidth="1"/>
    <col min="8" max="8" width="27.7109375" style="443" customWidth="1"/>
    <col min="9" max="9" width="27" style="443" customWidth="1"/>
    <col min="10" max="10" width="27.140625" style="443" customWidth="1"/>
    <col min="11" max="11" width="17.85546875" style="646" customWidth="1"/>
    <col min="12" max="12" width="17" style="646" customWidth="1"/>
    <col min="13" max="13" width="34" style="443" customWidth="1"/>
    <col min="14" max="14" width="30.7109375" style="443" customWidth="1"/>
    <col min="15" max="15" width="29" style="443" customWidth="1"/>
    <col min="16" max="16" width="31" style="443" customWidth="1"/>
    <col min="17" max="17" width="18.7109375" style="443" hidden="1" customWidth="1"/>
    <col min="18" max="18" width="23.28515625" style="646" customWidth="1"/>
    <col min="19" max="19" width="27.5703125" style="646" customWidth="1"/>
    <col min="20" max="20" width="36.42578125" style="443" customWidth="1"/>
    <col min="21" max="21" width="35.85546875" style="443" customWidth="1"/>
    <col min="22" max="22" width="38.5703125" style="443" customWidth="1"/>
    <col min="23" max="23" width="37.7109375" style="402" customWidth="1"/>
    <col min="24" max="24" width="30" style="404" customWidth="1"/>
    <col min="25" max="25" width="30" style="402" customWidth="1"/>
    <col min="26" max="26" width="110.5703125" style="402" customWidth="1"/>
    <col min="27" max="16384" width="9.140625" style="402"/>
  </cols>
  <sheetData>
    <row r="1" spans="1:26" ht="30.75" x14ac:dyDescent="0.45">
      <c r="A1" s="402"/>
      <c r="B1" s="1090" t="s">
        <v>373</v>
      </c>
      <c r="C1" s="1090"/>
      <c r="D1" s="1090"/>
      <c r="E1" s="1090"/>
      <c r="F1" s="1090"/>
      <c r="G1" s="1090"/>
      <c r="H1" s="1090"/>
      <c r="I1" s="1090"/>
      <c r="J1" s="1090"/>
      <c r="K1" s="1090"/>
      <c r="L1" s="1090"/>
      <c r="M1" s="1090"/>
      <c r="N1" s="1090"/>
      <c r="O1" s="1090"/>
      <c r="P1" s="1090"/>
      <c r="Q1" s="1090"/>
      <c r="R1" s="1090"/>
      <c r="S1" s="1090"/>
      <c r="T1" s="1090"/>
      <c r="U1" s="1090"/>
      <c r="V1" s="1090"/>
      <c r="W1" s="403"/>
    </row>
    <row r="2" spans="1:26" ht="30.75" x14ac:dyDescent="0.45">
      <c r="A2" s="402"/>
      <c r="B2" s="1091"/>
      <c r="C2" s="1091"/>
      <c r="D2" s="1091"/>
      <c r="E2" s="1091"/>
      <c r="F2" s="1091"/>
      <c r="G2" s="1091"/>
      <c r="H2" s="1091"/>
      <c r="I2" s="1091"/>
      <c r="J2" s="1091"/>
      <c r="K2" s="1091"/>
      <c r="L2" s="1091"/>
      <c r="M2" s="1091"/>
      <c r="N2" s="1091"/>
      <c r="O2" s="1091"/>
      <c r="P2" s="1091"/>
      <c r="Q2" s="1091"/>
      <c r="R2" s="1091"/>
      <c r="S2" s="1091"/>
      <c r="T2" s="1091"/>
      <c r="U2" s="1091"/>
      <c r="V2" s="1091"/>
      <c r="W2" s="403"/>
    </row>
    <row r="3" spans="1:26" ht="31.5" thickBot="1" x14ac:dyDescent="0.5">
      <c r="A3" s="402"/>
      <c r="B3" s="1092"/>
      <c r="C3" s="1092"/>
      <c r="D3" s="1092"/>
      <c r="E3" s="1092"/>
      <c r="F3" s="1092"/>
      <c r="G3" s="1092"/>
      <c r="H3" s="1092"/>
      <c r="I3" s="1092"/>
      <c r="J3" s="1092"/>
      <c r="K3" s="1091"/>
      <c r="L3" s="1091"/>
      <c r="M3" s="1091"/>
      <c r="N3" s="1091"/>
      <c r="O3" s="1091"/>
      <c r="P3" s="1091"/>
      <c r="Q3" s="1092"/>
      <c r="R3" s="1092"/>
      <c r="S3" s="1092"/>
      <c r="T3" s="1092"/>
      <c r="U3" s="1092"/>
      <c r="V3" s="1092"/>
      <c r="W3" s="403"/>
    </row>
    <row r="4" spans="1:26" ht="30" x14ac:dyDescent="0.4">
      <c r="A4" s="1093"/>
      <c r="B4" s="1096" t="s">
        <v>7</v>
      </c>
      <c r="C4" s="1096" t="s">
        <v>9</v>
      </c>
      <c r="D4" s="1096" t="s">
        <v>10</v>
      </c>
      <c r="E4" s="1099" t="s">
        <v>11</v>
      </c>
      <c r="F4" s="1100"/>
      <c r="G4" s="1100"/>
      <c r="H4" s="1100"/>
      <c r="I4" s="1101"/>
      <c r="J4" s="1102" t="s">
        <v>12</v>
      </c>
      <c r="K4" s="1105" t="s">
        <v>13</v>
      </c>
      <c r="L4" s="1106"/>
      <c r="M4" s="1106"/>
      <c r="N4" s="1106"/>
      <c r="O4" s="1107"/>
      <c r="P4" s="1108" t="s">
        <v>12</v>
      </c>
      <c r="Q4" s="1111" t="s">
        <v>14</v>
      </c>
      <c r="R4" s="1099" t="s">
        <v>8</v>
      </c>
      <c r="S4" s="1100"/>
      <c r="T4" s="1100"/>
      <c r="U4" s="1101"/>
      <c r="V4" s="1096" t="s">
        <v>12</v>
      </c>
      <c r="W4" s="1123"/>
      <c r="X4" s="1126"/>
      <c r="Y4" s="1114"/>
    </row>
    <row r="5" spans="1:26" ht="30" x14ac:dyDescent="0.4">
      <c r="A5" s="1094"/>
      <c r="B5" s="1097"/>
      <c r="C5" s="1097"/>
      <c r="D5" s="1097"/>
      <c r="E5" s="1099" t="s">
        <v>15</v>
      </c>
      <c r="F5" s="1101"/>
      <c r="G5" s="1096" t="s">
        <v>16</v>
      </c>
      <c r="H5" s="1115" t="s">
        <v>17</v>
      </c>
      <c r="I5" s="1116"/>
      <c r="J5" s="1103"/>
      <c r="K5" s="1117" t="s">
        <v>18</v>
      </c>
      <c r="L5" s="1118"/>
      <c r="M5" s="1119" t="s">
        <v>16</v>
      </c>
      <c r="N5" s="1127" t="s">
        <v>17</v>
      </c>
      <c r="O5" s="1128"/>
      <c r="P5" s="1109"/>
      <c r="Q5" s="1112"/>
      <c r="R5" s="1099" t="s">
        <v>19</v>
      </c>
      <c r="S5" s="1101"/>
      <c r="T5" s="1115" t="s">
        <v>17</v>
      </c>
      <c r="U5" s="1116"/>
      <c r="V5" s="1097"/>
      <c r="W5" s="1124"/>
      <c r="X5" s="1126"/>
      <c r="Y5" s="1114"/>
    </row>
    <row r="6" spans="1:26" s="410" customFormat="1" ht="30" x14ac:dyDescent="0.4">
      <c r="A6" s="1095"/>
      <c r="B6" s="1098"/>
      <c r="C6" s="1098"/>
      <c r="D6" s="1098"/>
      <c r="E6" s="405" t="s">
        <v>2</v>
      </c>
      <c r="F6" s="405" t="s">
        <v>3</v>
      </c>
      <c r="G6" s="1098"/>
      <c r="H6" s="406" t="s">
        <v>2</v>
      </c>
      <c r="I6" s="406" t="s">
        <v>3</v>
      </c>
      <c r="J6" s="1104"/>
      <c r="K6" s="407" t="s">
        <v>2</v>
      </c>
      <c r="L6" s="408" t="s">
        <v>3</v>
      </c>
      <c r="M6" s="1120"/>
      <c r="N6" s="409" t="s">
        <v>2</v>
      </c>
      <c r="O6" s="409" t="s">
        <v>3</v>
      </c>
      <c r="P6" s="1110"/>
      <c r="Q6" s="1113"/>
      <c r="R6" s="405" t="s">
        <v>2</v>
      </c>
      <c r="S6" s="405" t="s">
        <v>3</v>
      </c>
      <c r="T6" s="406" t="s">
        <v>2</v>
      </c>
      <c r="U6" s="406" t="s">
        <v>3</v>
      </c>
      <c r="V6" s="1098"/>
      <c r="W6" s="1125"/>
      <c r="X6" s="1126"/>
      <c r="Y6" s="1114"/>
    </row>
    <row r="7" spans="1:26" s="410" customFormat="1" ht="30.75" x14ac:dyDescent="0.45">
      <c r="A7" s="411"/>
      <c r="B7" s="412"/>
      <c r="C7" s="413"/>
      <c r="D7" s="405"/>
      <c r="E7" s="405"/>
      <c r="F7" s="405"/>
      <c r="G7" s="405"/>
      <c r="H7" s="406"/>
      <c r="I7" s="406"/>
      <c r="J7" s="414"/>
      <c r="K7" s="407"/>
      <c r="L7" s="408"/>
      <c r="M7" s="415"/>
      <c r="N7" s="409"/>
      <c r="O7" s="409"/>
      <c r="P7" s="416"/>
      <c r="Q7" s="417"/>
      <c r="R7" s="405"/>
      <c r="S7" s="405"/>
      <c r="T7" s="406"/>
      <c r="U7" s="406"/>
      <c r="V7" s="405"/>
      <c r="W7" s="418"/>
      <c r="X7" s="419"/>
      <c r="Y7" s="420"/>
    </row>
    <row r="8" spans="1:26" s="410" customFormat="1" ht="30.75" x14ac:dyDescent="0.45">
      <c r="A8" s="421"/>
      <c r="B8" s="1099" t="s">
        <v>34</v>
      </c>
      <c r="C8" s="1101"/>
      <c r="D8" s="405"/>
      <c r="E8" s="405"/>
      <c r="F8" s="405"/>
      <c r="G8" s="405"/>
      <c r="H8" s="406"/>
      <c r="I8" s="406"/>
      <c r="J8" s="414"/>
      <c r="K8" s="407"/>
      <c r="L8" s="408"/>
      <c r="M8" s="415"/>
      <c r="N8" s="409"/>
      <c r="O8" s="409"/>
      <c r="P8" s="416"/>
      <c r="Q8" s="417"/>
      <c r="R8" s="422"/>
      <c r="S8" s="422"/>
      <c r="T8" s="406"/>
      <c r="U8" s="406"/>
      <c r="V8" s="405"/>
      <c r="W8" s="418"/>
      <c r="X8" s="423"/>
      <c r="Y8" s="424"/>
    </row>
    <row r="9" spans="1:26" ht="409.5" x14ac:dyDescent="0.4">
      <c r="A9" s="425">
        <v>35745159</v>
      </c>
      <c r="B9" s="426" t="s">
        <v>85</v>
      </c>
      <c r="C9" s="427" t="s">
        <v>374</v>
      </c>
      <c r="D9" s="428"/>
      <c r="E9" s="429">
        <v>0</v>
      </c>
      <c r="F9" s="429">
        <v>15</v>
      </c>
      <c r="G9" s="430">
        <v>652000</v>
      </c>
      <c r="H9" s="431">
        <f>E9*G9</f>
        <v>0</v>
      </c>
      <c r="I9" s="432">
        <f>F9*G9</f>
        <v>9780000</v>
      </c>
      <c r="J9" s="433">
        <f>H9+I9</f>
        <v>9780000</v>
      </c>
      <c r="K9" s="434">
        <v>0</v>
      </c>
      <c r="L9" s="435">
        <v>105</v>
      </c>
      <c r="M9" s="435">
        <v>652000</v>
      </c>
      <c r="N9" s="435">
        <f t="shared" ref="N9:N16" si="0">K9*M9</f>
        <v>0</v>
      </c>
      <c r="O9" s="435">
        <f t="shared" ref="O9:O16" si="1">L9*M9</f>
        <v>68460000</v>
      </c>
      <c r="P9" s="436">
        <f t="shared" ref="P9:P16" si="2">N9+O9</f>
        <v>68460000</v>
      </c>
      <c r="Q9" s="437"/>
      <c r="R9" s="438">
        <f t="shared" ref="R9:S16" si="3">K9-E9</f>
        <v>0</v>
      </c>
      <c r="S9" s="438">
        <f t="shared" si="3"/>
        <v>90</v>
      </c>
      <c r="T9" s="439">
        <f t="shared" ref="T9:V16" si="4">N9-H9</f>
        <v>0</v>
      </c>
      <c r="U9" s="439">
        <f t="shared" si="4"/>
        <v>58680000</v>
      </c>
      <c r="V9" s="432">
        <f t="shared" si="4"/>
        <v>58680000</v>
      </c>
      <c r="W9" s="440" t="s">
        <v>375</v>
      </c>
      <c r="X9" s="441" t="s">
        <v>376</v>
      </c>
      <c r="Y9" s="442"/>
      <c r="Z9" s="443"/>
    </row>
    <row r="10" spans="1:26" ht="276.75" x14ac:dyDescent="0.4">
      <c r="A10" s="425">
        <v>36612657</v>
      </c>
      <c r="B10" s="426" t="s">
        <v>36</v>
      </c>
      <c r="C10" s="427" t="s">
        <v>37</v>
      </c>
      <c r="D10" s="428" t="s">
        <v>28</v>
      </c>
      <c r="E10" s="429"/>
      <c r="F10" s="429"/>
      <c r="G10" s="430"/>
      <c r="H10" s="444"/>
      <c r="I10" s="445"/>
      <c r="J10" s="446"/>
      <c r="K10" s="434">
        <v>182</v>
      </c>
      <c r="L10" s="435">
        <v>173</v>
      </c>
      <c r="M10" s="435">
        <v>78800</v>
      </c>
      <c r="N10" s="435">
        <f t="shared" si="0"/>
        <v>14341600</v>
      </c>
      <c r="O10" s="435">
        <f t="shared" si="1"/>
        <v>13632400</v>
      </c>
      <c r="P10" s="436">
        <f t="shared" si="2"/>
        <v>27974000</v>
      </c>
      <c r="Q10" s="437"/>
      <c r="R10" s="438">
        <f t="shared" si="3"/>
        <v>182</v>
      </c>
      <c r="S10" s="438">
        <f t="shared" si="3"/>
        <v>173</v>
      </c>
      <c r="T10" s="439">
        <f t="shared" si="4"/>
        <v>14341600</v>
      </c>
      <c r="U10" s="439">
        <f t="shared" si="4"/>
        <v>13632400</v>
      </c>
      <c r="V10" s="432">
        <f t="shared" si="4"/>
        <v>27974000</v>
      </c>
      <c r="W10" s="440" t="s">
        <v>377</v>
      </c>
      <c r="X10" s="447" t="s">
        <v>378</v>
      </c>
      <c r="Y10" s="442"/>
      <c r="Z10" s="443"/>
    </row>
    <row r="11" spans="1:26" ht="153.75" x14ac:dyDescent="0.4">
      <c r="A11" s="425">
        <v>36612777</v>
      </c>
      <c r="B11" s="426" t="s">
        <v>36</v>
      </c>
      <c r="C11" s="427" t="s">
        <v>38</v>
      </c>
      <c r="D11" s="428" t="s">
        <v>28</v>
      </c>
      <c r="E11" s="429"/>
      <c r="F11" s="429"/>
      <c r="G11" s="430"/>
      <c r="H11" s="444"/>
      <c r="I11" s="445"/>
      <c r="J11" s="446"/>
      <c r="K11" s="434">
        <v>207</v>
      </c>
      <c r="L11" s="435">
        <v>210</v>
      </c>
      <c r="M11" s="435">
        <v>246000</v>
      </c>
      <c r="N11" s="435">
        <f t="shared" si="0"/>
        <v>50922000</v>
      </c>
      <c r="O11" s="435">
        <f t="shared" si="1"/>
        <v>51660000</v>
      </c>
      <c r="P11" s="436">
        <f t="shared" si="2"/>
        <v>102582000</v>
      </c>
      <c r="Q11" s="437"/>
      <c r="R11" s="438">
        <f t="shared" si="3"/>
        <v>207</v>
      </c>
      <c r="S11" s="438">
        <f t="shared" si="3"/>
        <v>210</v>
      </c>
      <c r="T11" s="439">
        <f t="shared" si="4"/>
        <v>50922000</v>
      </c>
      <c r="U11" s="439">
        <f t="shared" si="4"/>
        <v>51660000</v>
      </c>
      <c r="V11" s="432">
        <f t="shared" si="4"/>
        <v>102582000</v>
      </c>
      <c r="W11" s="440" t="s">
        <v>379</v>
      </c>
      <c r="X11" s="447" t="s">
        <v>378</v>
      </c>
      <c r="Y11" s="442"/>
      <c r="Z11" s="443"/>
    </row>
    <row r="12" spans="1:26" ht="276.75" x14ac:dyDescent="0.4">
      <c r="A12" s="425">
        <v>35745277</v>
      </c>
      <c r="B12" s="426" t="s">
        <v>36</v>
      </c>
      <c r="C12" s="427" t="s">
        <v>39</v>
      </c>
      <c r="D12" s="428" t="s">
        <v>28</v>
      </c>
      <c r="E12" s="429"/>
      <c r="F12" s="429"/>
      <c r="G12" s="430"/>
      <c r="H12" s="444"/>
      <c r="I12" s="445"/>
      <c r="J12" s="446"/>
      <c r="K12" s="434"/>
      <c r="L12" s="435">
        <v>124</v>
      </c>
      <c r="M12" s="435">
        <v>28500</v>
      </c>
      <c r="N12" s="435">
        <f t="shared" si="0"/>
        <v>0</v>
      </c>
      <c r="O12" s="435">
        <f t="shared" si="1"/>
        <v>3534000</v>
      </c>
      <c r="P12" s="436">
        <f t="shared" si="2"/>
        <v>3534000</v>
      </c>
      <c r="Q12" s="437"/>
      <c r="R12" s="438">
        <f t="shared" si="3"/>
        <v>0</v>
      </c>
      <c r="S12" s="438">
        <f t="shared" si="3"/>
        <v>124</v>
      </c>
      <c r="T12" s="439">
        <f t="shared" si="4"/>
        <v>0</v>
      </c>
      <c r="U12" s="439">
        <f t="shared" si="4"/>
        <v>3534000</v>
      </c>
      <c r="V12" s="432">
        <f t="shared" si="4"/>
        <v>3534000</v>
      </c>
      <c r="W12" s="440" t="s">
        <v>380</v>
      </c>
      <c r="X12" s="447" t="s">
        <v>378</v>
      </c>
      <c r="Y12" s="442"/>
      <c r="Z12" s="443"/>
    </row>
    <row r="13" spans="1:26" ht="123" x14ac:dyDescent="0.4">
      <c r="A13" s="425">
        <v>36612808</v>
      </c>
      <c r="B13" s="426" t="s">
        <v>36</v>
      </c>
      <c r="C13" s="427" t="s">
        <v>381</v>
      </c>
      <c r="D13" s="428" t="s">
        <v>28</v>
      </c>
      <c r="E13" s="429"/>
      <c r="F13" s="429"/>
      <c r="G13" s="430"/>
      <c r="H13" s="444"/>
      <c r="I13" s="445"/>
      <c r="J13" s="446"/>
      <c r="K13" s="434">
        <v>100</v>
      </c>
      <c r="L13" s="435">
        <v>220</v>
      </c>
      <c r="M13" s="435">
        <v>209300</v>
      </c>
      <c r="N13" s="435">
        <f t="shared" si="0"/>
        <v>20930000</v>
      </c>
      <c r="O13" s="435">
        <f t="shared" si="1"/>
        <v>46046000</v>
      </c>
      <c r="P13" s="436">
        <f t="shared" si="2"/>
        <v>66976000</v>
      </c>
      <c r="Q13" s="437"/>
      <c r="R13" s="438">
        <f t="shared" si="3"/>
        <v>100</v>
      </c>
      <c r="S13" s="438">
        <f t="shared" si="3"/>
        <v>220</v>
      </c>
      <c r="T13" s="439">
        <f t="shared" si="4"/>
        <v>20930000</v>
      </c>
      <c r="U13" s="439">
        <f t="shared" si="4"/>
        <v>46046000</v>
      </c>
      <c r="V13" s="432">
        <f t="shared" si="4"/>
        <v>66976000</v>
      </c>
      <c r="W13" s="440" t="s">
        <v>382</v>
      </c>
      <c r="X13" s="447" t="s">
        <v>383</v>
      </c>
      <c r="Y13" s="442"/>
      <c r="Z13" s="443"/>
    </row>
    <row r="14" spans="1:26" ht="123" x14ac:dyDescent="0.4">
      <c r="A14" s="425">
        <v>36612822</v>
      </c>
      <c r="B14" s="426" t="s">
        <v>36</v>
      </c>
      <c r="C14" s="427" t="s">
        <v>384</v>
      </c>
      <c r="D14" s="428" t="s">
        <v>28</v>
      </c>
      <c r="E14" s="429"/>
      <c r="F14" s="429"/>
      <c r="G14" s="430"/>
      <c r="H14" s="444"/>
      <c r="I14" s="445"/>
      <c r="J14" s="446"/>
      <c r="K14" s="434">
        <v>100</v>
      </c>
      <c r="L14" s="435">
        <v>220</v>
      </c>
      <c r="M14" s="435">
        <v>63400</v>
      </c>
      <c r="N14" s="435">
        <f t="shared" si="0"/>
        <v>6340000</v>
      </c>
      <c r="O14" s="435">
        <f t="shared" si="1"/>
        <v>13948000</v>
      </c>
      <c r="P14" s="436">
        <f t="shared" si="2"/>
        <v>20288000</v>
      </c>
      <c r="Q14" s="437"/>
      <c r="R14" s="438">
        <f t="shared" si="3"/>
        <v>100</v>
      </c>
      <c r="S14" s="438">
        <f t="shared" si="3"/>
        <v>220</v>
      </c>
      <c r="T14" s="439">
        <f t="shared" si="4"/>
        <v>6340000</v>
      </c>
      <c r="U14" s="439">
        <f t="shared" si="4"/>
        <v>13948000</v>
      </c>
      <c r="V14" s="432">
        <f t="shared" si="4"/>
        <v>20288000</v>
      </c>
      <c r="W14" s="440" t="s">
        <v>382</v>
      </c>
      <c r="X14" s="447" t="s">
        <v>383</v>
      </c>
      <c r="Y14" s="442"/>
      <c r="Z14" s="443"/>
    </row>
    <row r="15" spans="1:26" ht="123" x14ac:dyDescent="0.4">
      <c r="A15" s="448">
        <v>36612830</v>
      </c>
      <c r="B15" s="426" t="s">
        <v>36</v>
      </c>
      <c r="C15" s="426" t="s">
        <v>385</v>
      </c>
      <c r="D15" s="427" t="s">
        <v>35</v>
      </c>
      <c r="E15" s="429"/>
      <c r="F15" s="429"/>
      <c r="G15" s="430"/>
      <c r="H15" s="444"/>
      <c r="I15" s="445"/>
      <c r="J15" s="446"/>
      <c r="K15" s="434">
        <v>50</v>
      </c>
      <c r="L15" s="435">
        <v>0</v>
      </c>
      <c r="M15" s="435">
        <v>390000</v>
      </c>
      <c r="N15" s="435">
        <f t="shared" si="0"/>
        <v>19500000</v>
      </c>
      <c r="O15" s="435">
        <f t="shared" si="1"/>
        <v>0</v>
      </c>
      <c r="P15" s="436">
        <f t="shared" si="2"/>
        <v>19500000</v>
      </c>
      <c r="Q15" s="437"/>
      <c r="R15" s="438">
        <f t="shared" si="3"/>
        <v>50</v>
      </c>
      <c r="S15" s="438">
        <f t="shared" si="3"/>
        <v>0</v>
      </c>
      <c r="T15" s="439">
        <f t="shared" si="4"/>
        <v>19500000</v>
      </c>
      <c r="U15" s="439">
        <f t="shared" si="4"/>
        <v>0</v>
      </c>
      <c r="V15" s="432">
        <f t="shared" si="4"/>
        <v>19500000</v>
      </c>
      <c r="W15" s="440" t="s">
        <v>386</v>
      </c>
      <c r="X15" s="441" t="s">
        <v>387</v>
      </c>
      <c r="Y15" s="442"/>
      <c r="Z15" s="443"/>
    </row>
    <row r="16" spans="1:26" ht="123" x14ac:dyDescent="0.4">
      <c r="A16" s="448">
        <v>36612837</v>
      </c>
      <c r="B16" s="426" t="s">
        <v>36</v>
      </c>
      <c r="C16" s="426" t="s">
        <v>388</v>
      </c>
      <c r="D16" s="427" t="s">
        <v>35</v>
      </c>
      <c r="E16" s="429"/>
      <c r="F16" s="429"/>
      <c r="G16" s="430"/>
      <c r="H16" s="444"/>
      <c r="I16" s="445"/>
      <c r="J16" s="446"/>
      <c r="K16" s="434">
        <v>50</v>
      </c>
      <c r="L16" s="435">
        <v>0</v>
      </c>
      <c r="M16" s="435">
        <v>390000</v>
      </c>
      <c r="N16" s="435">
        <f t="shared" si="0"/>
        <v>19500000</v>
      </c>
      <c r="O16" s="435">
        <f t="shared" si="1"/>
        <v>0</v>
      </c>
      <c r="P16" s="436">
        <f t="shared" si="2"/>
        <v>19500000</v>
      </c>
      <c r="Q16" s="437"/>
      <c r="R16" s="438">
        <f t="shared" si="3"/>
        <v>50</v>
      </c>
      <c r="S16" s="438">
        <f t="shared" si="3"/>
        <v>0</v>
      </c>
      <c r="T16" s="439">
        <f t="shared" si="4"/>
        <v>19500000</v>
      </c>
      <c r="U16" s="439">
        <f t="shared" si="4"/>
        <v>0</v>
      </c>
      <c r="V16" s="432">
        <f t="shared" si="4"/>
        <v>19500000</v>
      </c>
      <c r="W16" s="440" t="s">
        <v>386</v>
      </c>
      <c r="X16" s="441" t="s">
        <v>387</v>
      </c>
      <c r="Y16" s="442"/>
      <c r="Z16" s="443"/>
    </row>
    <row r="17" spans="1:27" ht="30.75" x14ac:dyDescent="0.4">
      <c r="A17" s="537"/>
      <c r="B17" s="449"/>
      <c r="C17" s="450"/>
      <c r="D17" s="428"/>
      <c r="E17" s="429"/>
      <c r="F17" s="429"/>
      <c r="G17" s="430"/>
      <c r="H17" s="431"/>
      <c r="I17" s="432"/>
      <c r="J17" s="433"/>
      <c r="K17" s="434"/>
      <c r="L17" s="435"/>
      <c r="M17" s="435"/>
      <c r="N17" s="435"/>
      <c r="O17" s="435"/>
      <c r="P17" s="436"/>
      <c r="Q17" s="437"/>
      <c r="R17" s="438"/>
      <c r="S17" s="438"/>
      <c r="T17" s="451">
        <f>SUM(T9:T16)</f>
        <v>131533600</v>
      </c>
      <c r="U17" s="451">
        <f>SUM(U9:U16)</f>
        <v>187500400</v>
      </c>
      <c r="V17" s="451">
        <f>SUM(V9:V16)</f>
        <v>319034000</v>
      </c>
      <c r="W17" s="452"/>
      <c r="X17" s="453"/>
      <c r="Y17" s="454"/>
      <c r="Z17" s="443"/>
    </row>
    <row r="18" spans="1:27" s="471" customFormat="1" ht="35.25" x14ac:dyDescent="0.5">
      <c r="A18" s="455"/>
      <c r="B18" s="1129" t="s">
        <v>40</v>
      </c>
      <c r="C18" s="1130"/>
      <c r="D18" s="456"/>
      <c r="E18" s="457"/>
      <c r="F18" s="457"/>
      <c r="G18" s="458"/>
      <c r="H18" s="459"/>
      <c r="I18" s="460"/>
      <c r="J18" s="461"/>
      <c r="K18" s="462"/>
      <c r="L18" s="463"/>
      <c r="M18" s="463"/>
      <c r="N18" s="463"/>
      <c r="O18" s="463"/>
      <c r="P18" s="464"/>
      <c r="Q18" s="465"/>
      <c r="R18" s="466"/>
      <c r="S18" s="466"/>
      <c r="T18" s="460"/>
      <c r="U18" s="460"/>
      <c r="V18" s="460"/>
      <c r="W18" s="467"/>
      <c r="X18" s="468"/>
      <c r="Y18" s="469"/>
      <c r="Z18" s="470"/>
    </row>
    <row r="19" spans="1:27" s="478" customFormat="1" ht="123" x14ac:dyDescent="0.35">
      <c r="A19" s="474" t="s">
        <v>390</v>
      </c>
      <c r="B19" s="426" t="s">
        <v>47</v>
      </c>
      <c r="C19" s="427" t="s">
        <v>48</v>
      </c>
      <c r="D19" s="428" t="s">
        <v>43</v>
      </c>
      <c r="E19" s="472"/>
      <c r="F19" s="472"/>
      <c r="G19" s="430"/>
      <c r="H19" s="431">
        <f t="shared" ref="H19" si="5">E19*G19</f>
        <v>0</v>
      </c>
      <c r="I19" s="432">
        <f t="shared" ref="I19" si="6">F19*G19</f>
        <v>0</v>
      </c>
      <c r="J19" s="433">
        <f t="shared" ref="J19" si="7">H19+I19</f>
        <v>0</v>
      </c>
      <c r="K19" s="475">
        <v>2000</v>
      </c>
      <c r="L19" s="432">
        <v>1000</v>
      </c>
      <c r="M19" s="432">
        <v>10593</v>
      </c>
      <c r="N19" s="432">
        <f t="shared" ref="N19" si="8">K19*M19</f>
        <v>21186000</v>
      </c>
      <c r="O19" s="432">
        <f t="shared" ref="O19" si="9">L19*M19</f>
        <v>10593000</v>
      </c>
      <c r="P19" s="476">
        <f t="shared" ref="P19" si="10">N19+O19</f>
        <v>31779000</v>
      </c>
      <c r="Q19" s="437">
        <f t="shared" ref="Q19" si="11">M19-G19</f>
        <v>10593</v>
      </c>
      <c r="R19" s="473">
        <f t="shared" ref="R19:S19" si="12">K19-E19</f>
        <v>2000</v>
      </c>
      <c r="S19" s="473">
        <f t="shared" si="12"/>
        <v>1000</v>
      </c>
      <c r="T19" s="473">
        <f t="shared" ref="T19:V19" si="13">N19-H19</f>
        <v>21186000</v>
      </c>
      <c r="U19" s="473">
        <f t="shared" si="13"/>
        <v>10593000</v>
      </c>
      <c r="V19" s="473">
        <f t="shared" si="13"/>
        <v>31779000</v>
      </c>
      <c r="W19" s="440" t="s">
        <v>391</v>
      </c>
      <c r="X19" s="477"/>
      <c r="Z19" s="479"/>
      <c r="AA19" s="480"/>
    </row>
    <row r="20" spans="1:27" ht="35.25" x14ac:dyDescent="0.4">
      <c r="A20" s="651"/>
      <c r="B20" s="449"/>
      <c r="C20" s="450"/>
      <c r="D20" s="428"/>
      <c r="E20" s="472"/>
      <c r="F20" s="472"/>
      <c r="G20" s="430"/>
      <c r="H20" s="431"/>
      <c r="I20" s="432"/>
      <c r="J20" s="433"/>
      <c r="K20" s="434"/>
      <c r="L20" s="435"/>
      <c r="M20" s="435"/>
      <c r="N20" s="435"/>
      <c r="O20" s="435"/>
      <c r="P20" s="436"/>
      <c r="Q20" s="437"/>
      <c r="R20" s="438"/>
      <c r="S20" s="438"/>
      <c r="T20" s="451">
        <f>SUM(T19:T19)</f>
        <v>21186000</v>
      </c>
      <c r="U20" s="451">
        <f>SUM(U19:U19)</f>
        <v>10593000</v>
      </c>
      <c r="V20" s="451">
        <f>SUM(V19:V19)</f>
        <v>31779000</v>
      </c>
      <c r="W20" s="452"/>
      <c r="X20" s="468"/>
      <c r="Y20" s="469"/>
      <c r="Z20" s="443"/>
    </row>
    <row r="21" spans="1:27" ht="35.25" x14ac:dyDescent="0.5">
      <c r="A21" s="455"/>
      <c r="B21" s="1121" t="s">
        <v>49</v>
      </c>
      <c r="C21" s="1122"/>
      <c r="D21" s="428"/>
      <c r="E21" s="472"/>
      <c r="F21" s="472"/>
      <c r="G21" s="430"/>
      <c r="H21" s="451"/>
      <c r="I21" s="451"/>
      <c r="J21" s="482"/>
      <c r="K21" s="434"/>
      <c r="L21" s="435"/>
      <c r="M21" s="435"/>
      <c r="N21" s="483"/>
      <c r="O21" s="483"/>
      <c r="P21" s="484"/>
      <c r="Q21" s="437"/>
      <c r="R21" s="438"/>
      <c r="S21" s="438"/>
      <c r="T21" s="451"/>
      <c r="U21" s="451"/>
      <c r="V21" s="451"/>
      <c r="W21" s="452"/>
      <c r="X21" s="468"/>
      <c r="Y21" s="469"/>
      <c r="Z21" s="443"/>
    </row>
    <row r="22" spans="1:27" ht="216.75" customHeight="1" x14ac:dyDescent="0.4">
      <c r="A22" s="425">
        <v>36613631</v>
      </c>
      <c r="B22" s="426" t="s">
        <v>393</v>
      </c>
      <c r="C22" s="485" t="s">
        <v>394</v>
      </c>
      <c r="D22" s="428" t="s">
        <v>51</v>
      </c>
      <c r="E22" s="472"/>
      <c r="F22" s="472"/>
      <c r="G22" s="430"/>
      <c r="H22" s="431"/>
      <c r="I22" s="432"/>
      <c r="J22" s="433"/>
      <c r="K22" s="434">
        <v>3000</v>
      </c>
      <c r="L22" s="435"/>
      <c r="M22" s="435">
        <v>6000</v>
      </c>
      <c r="N22" s="435">
        <f t="shared" ref="N22:N30" si="14">K22*M22</f>
        <v>18000000</v>
      </c>
      <c r="O22" s="435">
        <f t="shared" ref="O22:O30" si="15">L22*M22</f>
        <v>0</v>
      </c>
      <c r="P22" s="436">
        <f t="shared" ref="P22:P30" si="16">N22+O22</f>
        <v>18000000</v>
      </c>
      <c r="Q22" s="437"/>
      <c r="R22" s="438">
        <f t="shared" ref="R22:S30" si="17">K22-E22</f>
        <v>3000</v>
      </c>
      <c r="S22" s="438">
        <f t="shared" si="17"/>
        <v>0</v>
      </c>
      <c r="T22" s="439">
        <f t="shared" ref="T22:V30" si="18">N22-H22</f>
        <v>18000000</v>
      </c>
      <c r="U22" s="439">
        <f t="shared" si="18"/>
        <v>0</v>
      </c>
      <c r="V22" s="432">
        <f t="shared" si="18"/>
        <v>18000000</v>
      </c>
      <c r="W22" s="452" t="s">
        <v>395</v>
      </c>
      <c r="X22" s="486"/>
      <c r="Y22" s="487" t="s">
        <v>389</v>
      </c>
      <c r="Z22" s="443"/>
    </row>
    <row r="23" spans="1:27" ht="30.75" x14ac:dyDescent="0.4">
      <c r="A23" s="425"/>
      <c r="B23" s="426" t="s">
        <v>393</v>
      </c>
      <c r="C23" s="426" t="s">
        <v>393</v>
      </c>
      <c r="D23" s="428" t="s">
        <v>51</v>
      </c>
      <c r="E23" s="472"/>
      <c r="F23" s="472"/>
      <c r="G23" s="430"/>
      <c r="H23" s="431"/>
      <c r="I23" s="432"/>
      <c r="J23" s="433"/>
      <c r="K23" s="434"/>
      <c r="L23" s="435">
        <v>3000</v>
      </c>
      <c r="M23" s="435">
        <v>6000</v>
      </c>
      <c r="N23" s="435">
        <f t="shared" si="14"/>
        <v>0</v>
      </c>
      <c r="O23" s="435">
        <f t="shared" si="15"/>
        <v>18000000</v>
      </c>
      <c r="P23" s="436">
        <f t="shared" si="16"/>
        <v>18000000</v>
      </c>
      <c r="Q23" s="437"/>
      <c r="R23" s="438">
        <f t="shared" si="17"/>
        <v>0</v>
      </c>
      <c r="S23" s="438">
        <f t="shared" si="17"/>
        <v>3000</v>
      </c>
      <c r="T23" s="439">
        <f t="shared" si="18"/>
        <v>0</v>
      </c>
      <c r="U23" s="439">
        <f t="shared" si="18"/>
        <v>18000000</v>
      </c>
      <c r="V23" s="432">
        <f t="shared" si="18"/>
        <v>18000000</v>
      </c>
      <c r="W23" s="452" t="s">
        <v>33</v>
      </c>
      <c r="X23" s="486"/>
      <c r="Y23" s="487" t="s">
        <v>396</v>
      </c>
      <c r="Z23" s="443"/>
    </row>
    <row r="24" spans="1:27" ht="148.5" customHeight="1" x14ac:dyDescent="0.4">
      <c r="A24" s="425">
        <v>36613636</v>
      </c>
      <c r="B24" s="426" t="s">
        <v>52</v>
      </c>
      <c r="C24" s="485" t="s">
        <v>397</v>
      </c>
      <c r="D24" s="428" t="s">
        <v>51</v>
      </c>
      <c r="E24" s="472"/>
      <c r="F24" s="472"/>
      <c r="G24" s="430"/>
      <c r="H24" s="431"/>
      <c r="I24" s="432"/>
      <c r="J24" s="433"/>
      <c r="K24" s="434">
        <v>3000</v>
      </c>
      <c r="L24" s="435"/>
      <c r="M24" s="435">
        <v>6000</v>
      </c>
      <c r="N24" s="435">
        <f t="shared" si="14"/>
        <v>18000000</v>
      </c>
      <c r="O24" s="435">
        <f t="shared" si="15"/>
        <v>0</v>
      </c>
      <c r="P24" s="436">
        <f t="shared" si="16"/>
        <v>18000000</v>
      </c>
      <c r="Q24" s="437"/>
      <c r="R24" s="438">
        <f t="shared" si="17"/>
        <v>3000</v>
      </c>
      <c r="S24" s="438">
        <f t="shared" si="17"/>
        <v>0</v>
      </c>
      <c r="T24" s="439">
        <f t="shared" si="18"/>
        <v>18000000</v>
      </c>
      <c r="U24" s="439">
        <f t="shared" si="18"/>
        <v>0</v>
      </c>
      <c r="V24" s="432">
        <f t="shared" si="18"/>
        <v>18000000</v>
      </c>
      <c r="W24" s="452" t="s">
        <v>395</v>
      </c>
      <c r="X24" s="486"/>
      <c r="Y24" s="487" t="s">
        <v>398</v>
      </c>
      <c r="Z24" s="443"/>
    </row>
    <row r="25" spans="1:27" ht="43.5" customHeight="1" x14ac:dyDescent="0.4">
      <c r="A25" s="425"/>
      <c r="B25" s="426"/>
      <c r="C25" s="485" t="s">
        <v>50</v>
      </c>
      <c r="D25" s="428"/>
      <c r="E25" s="472"/>
      <c r="F25" s="472"/>
      <c r="G25" s="430"/>
      <c r="H25" s="431"/>
      <c r="I25" s="432"/>
      <c r="J25" s="433"/>
      <c r="K25" s="434">
        <v>1000</v>
      </c>
      <c r="L25" s="435"/>
      <c r="M25" s="435">
        <v>6000</v>
      </c>
      <c r="N25" s="435">
        <f t="shared" si="14"/>
        <v>6000000</v>
      </c>
      <c r="O25" s="435">
        <f t="shared" si="15"/>
        <v>0</v>
      </c>
      <c r="P25" s="436">
        <f t="shared" si="16"/>
        <v>6000000</v>
      </c>
      <c r="Q25" s="437"/>
      <c r="R25" s="438">
        <f t="shared" si="17"/>
        <v>1000</v>
      </c>
      <c r="S25" s="438">
        <f t="shared" si="17"/>
        <v>0</v>
      </c>
      <c r="T25" s="439">
        <f t="shared" si="18"/>
        <v>6000000</v>
      </c>
      <c r="U25" s="439">
        <f t="shared" si="18"/>
        <v>0</v>
      </c>
      <c r="V25" s="432">
        <f t="shared" si="18"/>
        <v>6000000</v>
      </c>
      <c r="W25" s="452" t="s">
        <v>33</v>
      </c>
      <c r="X25" s="486"/>
      <c r="Y25" s="487" t="s">
        <v>399</v>
      </c>
      <c r="Z25" s="443"/>
    </row>
    <row r="26" spans="1:27" ht="409.5" x14ac:dyDescent="0.4">
      <c r="A26" s="425">
        <v>36613651</v>
      </c>
      <c r="B26" s="426" t="s">
        <v>54</v>
      </c>
      <c r="C26" s="485" t="s">
        <v>604</v>
      </c>
      <c r="D26" s="428" t="s">
        <v>51</v>
      </c>
      <c r="E26" s="472"/>
      <c r="F26" s="472"/>
      <c r="G26" s="430"/>
      <c r="H26" s="431"/>
      <c r="I26" s="432"/>
      <c r="J26" s="433"/>
      <c r="K26" s="434">
        <v>400</v>
      </c>
      <c r="L26" s="435">
        <v>100</v>
      </c>
      <c r="M26" s="435">
        <v>14000</v>
      </c>
      <c r="N26" s="435">
        <f t="shared" si="14"/>
        <v>5600000</v>
      </c>
      <c r="O26" s="435">
        <f t="shared" si="15"/>
        <v>1400000</v>
      </c>
      <c r="P26" s="436">
        <f t="shared" si="16"/>
        <v>7000000</v>
      </c>
      <c r="Q26" s="437"/>
      <c r="R26" s="438">
        <f t="shared" si="17"/>
        <v>400</v>
      </c>
      <c r="S26" s="438">
        <f t="shared" si="17"/>
        <v>100</v>
      </c>
      <c r="T26" s="439">
        <f t="shared" si="18"/>
        <v>5600000</v>
      </c>
      <c r="U26" s="439">
        <f t="shared" si="18"/>
        <v>1400000</v>
      </c>
      <c r="V26" s="432">
        <f t="shared" si="18"/>
        <v>7000000</v>
      </c>
      <c r="W26" s="452" t="s">
        <v>400</v>
      </c>
      <c r="X26" s="486"/>
      <c r="Y26" s="488" t="s">
        <v>401</v>
      </c>
      <c r="Z26" s="443"/>
    </row>
    <row r="27" spans="1:27" ht="409.5" x14ac:dyDescent="0.4">
      <c r="A27" s="425">
        <v>36613660</v>
      </c>
      <c r="B27" s="426" t="s">
        <v>55</v>
      </c>
      <c r="C27" s="485" t="s">
        <v>86</v>
      </c>
      <c r="D27" s="428" t="s">
        <v>51</v>
      </c>
      <c r="E27" s="472"/>
      <c r="F27" s="472"/>
      <c r="G27" s="430"/>
      <c r="H27" s="431"/>
      <c r="I27" s="432"/>
      <c r="J27" s="433"/>
      <c r="K27" s="434">
        <v>2000</v>
      </c>
      <c r="L27" s="435">
        <v>1000</v>
      </c>
      <c r="M27" s="435">
        <v>2600</v>
      </c>
      <c r="N27" s="435">
        <f t="shared" si="14"/>
        <v>5200000</v>
      </c>
      <c r="O27" s="435">
        <f t="shared" si="15"/>
        <v>2600000</v>
      </c>
      <c r="P27" s="436">
        <f t="shared" si="16"/>
        <v>7800000</v>
      </c>
      <c r="Q27" s="437"/>
      <c r="R27" s="438">
        <f t="shared" si="17"/>
        <v>2000</v>
      </c>
      <c r="S27" s="438">
        <f t="shared" si="17"/>
        <v>1000</v>
      </c>
      <c r="T27" s="439">
        <f t="shared" si="18"/>
        <v>5200000</v>
      </c>
      <c r="U27" s="439">
        <f t="shared" si="18"/>
        <v>2600000</v>
      </c>
      <c r="V27" s="432">
        <f t="shared" si="18"/>
        <v>7800000</v>
      </c>
      <c r="W27" s="452" t="s">
        <v>402</v>
      </c>
      <c r="X27" s="486"/>
      <c r="Y27" s="488" t="s">
        <v>401</v>
      </c>
      <c r="Z27" s="443"/>
    </row>
    <row r="28" spans="1:27" ht="307.5" x14ac:dyDescent="0.4">
      <c r="A28" s="425">
        <v>36613696</v>
      </c>
      <c r="B28" s="426" t="s">
        <v>403</v>
      </c>
      <c r="C28" s="485" t="s">
        <v>58</v>
      </c>
      <c r="D28" s="428" t="s">
        <v>51</v>
      </c>
      <c r="E28" s="472"/>
      <c r="F28" s="472"/>
      <c r="G28" s="430"/>
      <c r="H28" s="431"/>
      <c r="I28" s="432"/>
      <c r="J28" s="433"/>
      <c r="K28" s="434">
        <v>700</v>
      </c>
      <c r="L28" s="435">
        <v>300</v>
      </c>
      <c r="M28" s="435">
        <v>2500</v>
      </c>
      <c r="N28" s="435">
        <f t="shared" si="14"/>
        <v>1750000</v>
      </c>
      <c r="O28" s="435">
        <f t="shared" si="15"/>
        <v>750000</v>
      </c>
      <c r="P28" s="436">
        <f t="shared" si="16"/>
        <v>2500000</v>
      </c>
      <c r="Q28" s="437"/>
      <c r="R28" s="438">
        <f t="shared" si="17"/>
        <v>700</v>
      </c>
      <c r="S28" s="438">
        <f t="shared" si="17"/>
        <v>300</v>
      </c>
      <c r="T28" s="439">
        <f t="shared" si="18"/>
        <v>1750000</v>
      </c>
      <c r="U28" s="439">
        <f t="shared" si="18"/>
        <v>750000</v>
      </c>
      <c r="V28" s="432">
        <f t="shared" si="18"/>
        <v>2500000</v>
      </c>
      <c r="W28" s="452" t="s">
        <v>404</v>
      </c>
      <c r="X28" s="486"/>
      <c r="Y28" s="488" t="s">
        <v>401</v>
      </c>
      <c r="Z28" s="443"/>
    </row>
    <row r="29" spans="1:27" ht="409.5" x14ac:dyDescent="0.4">
      <c r="A29" s="425">
        <v>36613695</v>
      </c>
      <c r="B29" s="426" t="s">
        <v>56</v>
      </c>
      <c r="C29" s="485" t="s">
        <v>57</v>
      </c>
      <c r="D29" s="428" t="s">
        <v>51</v>
      </c>
      <c r="E29" s="472"/>
      <c r="F29" s="472"/>
      <c r="G29" s="430"/>
      <c r="H29" s="431"/>
      <c r="I29" s="432"/>
      <c r="J29" s="433"/>
      <c r="K29" s="434">
        <v>20000</v>
      </c>
      <c r="L29" s="435">
        <v>0</v>
      </c>
      <c r="M29" s="435">
        <v>650</v>
      </c>
      <c r="N29" s="435">
        <f t="shared" si="14"/>
        <v>13000000</v>
      </c>
      <c r="O29" s="435">
        <f t="shared" si="15"/>
        <v>0</v>
      </c>
      <c r="P29" s="436">
        <f t="shared" si="16"/>
        <v>13000000</v>
      </c>
      <c r="Q29" s="437"/>
      <c r="R29" s="438">
        <f t="shared" si="17"/>
        <v>20000</v>
      </c>
      <c r="S29" s="438">
        <f t="shared" si="17"/>
        <v>0</v>
      </c>
      <c r="T29" s="439">
        <f t="shared" si="18"/>
        <v>13000000</v>
      </c>
      <c r="U29" s="439">
        <f t="shared" si="18"/>
        <v>0</v>
      </c>
      <c r="V29" s="432">
        <f t="shared" si="18"/>
        <v>13000000</v>
      </c>
      <c r="W29" s="452" t="s">
        <v>405</v>
      </c>
      <c r="X29" s="486"/>
      <c r="Y29" s="488" t="s">
        <v>401</v>
      </c>
      <c r="Z29" s="443"/>
    </row>
    <row r="30" spans="1:27" s="508" customFormat="1" ht="215.25" x14ac:dyDescent="0.45">
      <c r="A30" s="489" t="s">
        <v>33</v>
      </c>
      <c r="B30" s="490" t="s">
        <v>406</v>
      </c>
      <c r="C30" s="491" t="s">
        <v>407</v>
      </c>
      <c r="D30" s="492"/>
      <c r="E30" s="493"/>
      <c r="F30" s="493"/>
      <c r="G30" s="494"/>
      <c r="H30" s="495"/>
      <c r="I30" s="496"/>
      <c r="J30" s="497"/>
      <c r="K30" s="498">
        <v>16000</v>
      </c>
      <c r="L30" s="499">
        <v>14000</v>
      </c>
      <c r="M30" s="499">
        <v>30</v>
      </c>
      <c r="N30" s="499">
        <f t="shared" si="14"/>
        <v>480000</v>
      </c>
      <c r="O30" s="499">
        <f t="shared" si="15"/>
        <v>420000</v>
      </c>
      <c r="P30" s="500">
        <f t="shared" si="16"/>
        <v>900000</v>
      </c>
      <c r="Q30" s="501"/>
      <c r="R30" s="502">
        <f t="shared" si="17"/>
        <v>16000</v>
      </c>
      <c r="S30" s="502">
        <f t="shared" si="17"/>
        <v>14000</v>
      </c>
      <c r="T30" s="503">
        <f t="shared" si="18"/>
        <v>480000</v>
      </c>
      <c r="U30" s="503">
        <f t="shared" si="18"/>
        <v>420000</v>
      </c>
      <c r="V30" s="496">
        <f t="shared" si="18"/>
        <v>900000</v>
      </c>
      <c r="W30" s="504" t="s">
        <v>33</v>
      </c>
      <c r="X30" s="505"/>
      <c r="Y30" s="506" t="s">
        <v>408</v>
      </c>
      <c r="Z30" s="507"/>
    </row>
    <row r="31" spans="1:27" ht="35.25" x14ac:dyDescent="0.5">
      <c r="A31" s="481"/>
      <c r="B31" s="449"/>
      <c r="C31" s="509"/>
      <c r="D31" s="428"/>
      <c r="E31" s="472"/>
      <c r="F31" s="472"/>
      <c r="G31" s="430"/>
      <c r="H31" s="431"/>
      <c r="I31" s="432"/>
      <c r="J31" s="433"/>
      <c r="K31" s="434"/>
      <c r="L31" s="435"/>
      <c r="M31" s="435"/>
      <c r="N31" s="435"/>
      <c r="O31" s="435"/>
      <c r="P31" s="436"/>
      <c r="Q31" s="437"/>
      <c r="R31" s="438"/>
      <c r="S31" s="438"/>
      <c r="T31" s="451">
        <f>SUM(T22:T30)</f>
        <v>68030000</v>
      </c>
      <c r="U31" s="451">
        <f>SUM(U22:U30)</f>
        <v>23170000</v>
      </c>
      <c r="V31" s="451">
        <f>SUM(V22:V30)</f>
        <v>91200000</v>
      </c>
      <c r="W31" s="452"/>
      <c r="X31" s="510"/>
      <c r="Y31" s="511"/>
      <c r="Z31" s="443"/>
    </row>
    <row r="32" spans="1:27" ht="46.5" x14ac:dyDescent="0.4">
      <c r="A32" s="513"/>
      <c r="B32" s="1139" t="s">
        <v>410</v>
      </c>
      <c r="C32" s="1139"/>
      <c r="D32" s="1139"/>
      <c r="E32" s="1140"/>
      <c r="F32" s="514"/>
      <c r="G32" s="515"/>
      <c r="H32" s="516"/>
      <c r="I32" s="516"/>
      <c r="J32" s="517"/>
      <c r="K32" s="518"/>
      <c r="L32" s="519"/>
      <c r="M32" s="519"/>
      <c r="N32" s="520"/>
      <c r="O32" s="520"/>
      <c r="P32" s="521"/>
      <c r="Q32" s="522"/>
      <c r="R32" s="523"/>
      <c r="S32" s="523"/>
      <c r="T32" s="516"/>
      <c r="U32" s="516"/>
      <c r="V32" s="516"/>
      <c r="W32" s="516"/>
      <c r="X32" s="512"/>
      <c r="Y32" s="513"/>
      <c r="Z32" s="443"/>
    </row>
    <row r="33" spans="1:29" ht="124.5" customHeight="1" x14ac:dyDescent="0.4">
      <c r="A33" s="425">
        <v>36613866</v>
      </c>
      <c r="B33" s="425" t="s">
        <v>59</v>
      </c>
      <c r="C33" s="425" t="s">
        <v>60</v>
      </c>
      <c r="D33" s="524" t="s">
        <v>53</v>
      </c>
      <c r="E33" s="525"/>
      <c r="F33" s="525"/>
      <c r="G33" s="526"/>
      <c r="H33" s="527">
        <f>E33*G33</f>
        <v>0</v>
      </c>
      <c r="I33" s="528">
        <f>F33*G33</f>
        <v>0</v>
      </c>
      <c r="J33" s="529">
        <f>H33+I33</f>
        <v>0</v>
      </c>
      <c r="K33" s="530">
        <v>1</v>
      </c>
      <c r="L33" s="531">
        <v>0</v>
      </c>
      <c r="M33" s="531">
        <v>14896000</v>
      </c>
      <c r="N33" s="531">
        <f>K33*M33</f>
        <v>14896000</v>
      </c>
      <c r="O33" s="531">
        <f>L33*M33</f>
        <v>0</v>
      </c>
      <c r="P33" s="532">
        <f>N33+O33</f>
        <v>14896000</v>
      </c>
      <c r="Q33" s="533"/>
      <c r="R33" s="534">
        <f>K33-E33</f>
        <v>1</v>
      </c>
      <c r="S33" s="534">
        <f>L33-F33</f>
        <v>0</v>
      </c>
      <c r="T33" s="535">
        <f t="shared" ref="T33:U35" si="19">N33-H33</f>
        <v>14896000</v>
      </c>
      <c r="U33" s="535">
        <f t="shared" si="19"/>
        <v>0</v>
      </c>
      <c r="V33" s="528">
        <f>T33+U33</f>
        <v>14896000</v>
      </c>
      <c r="W33" s="447" t="s">
        <v>409</v>
      </c>
      <c r="X33" s="536" t="s">
        <v>63</v>
      </c>
      <c r="Y33" s="488" t="s">
        <v>411</v>
      </c>
      <c r="Z33" s="443"/>
    </row>
    <row r="34" spans="1:29" ht="125.25" customHeight="1" x14ac:dyDescent="0.4">
      <c r="A34" s="537">
        <v>36613867</v>
      </c>
      <c r="B34" s="425" t="s">
        <v>61</v>
      </c>
      <c r="C34" s="425" t="s">
        <v>62</v>
      </c>
      <c r="D34" s="524" t="s">
        <v>51</v>
      </c>
      <c r="E34" s="525"/>
      <c r="F34" s="525"/>
      <c r="G34" s="526"/>
      <c r="H34" s="527">
        <f>E34*G34</f>
        <v>0</v>
      </c>
      <c r="I34" s="528">
        <f>F34*G34</f>
        <v>0</v>
      </c>
      <c r="J34" s="529">
        <f>H34+I34</f>
        <v>0</v>
      </c>
      <c r="K34" s="530">
        <v>1</v>
      </c>
      <c r="L34" s="531">
        <v>0</v>
      </c>
      <c r="M34" s="531">
        <v>2900000</v>
      </c>
      <c r="N34" s="531">
        <f>K34*M34</f>
        <v>2900000</v>
      </c>
      <c r="O34" s="531">
        <f>L34*M34</f>
        <v>0</v>
      </c>
      <c r="P34" s="532">
        <f>N34+O34</f>
        <v>2900000</v>
      </c>
      <c r="Q34" s="533"/>
      <c r="R34" s="534">
        <f>K34-E34</f>
        <v>1</v>
      </c>
      <c r="S34" s="534"/>
      <c r="T34" s="535">
        <f t="shared" si="19"/>
        <v>2900000</v>
      </c>
      <c r="U34" s="535">
        <f t="shared" si="19"/>
        <v>0</v>
      </c>
      <c r="V34" s="528">
        <f>T34+U34</f>
        <v>2900000</v>
      </c>
      <c r="W34" s="447" t="s">
        <v>409</v>
      </c>
      <c r="X34" s="536" t="s">
        <v>63</v>
      </c>
      <c r="Y34" s="488" t="s">
        <v>411</v>
      </c>
      <c r="Z34" s="443"/>
    </row>
    <row r="35" spans="1:29" ht="144" customHeight="1" x14ac:dyDescent="0.4">
      <c r="A35" s="537">
        <v>36613868</v>
      </c>
      <c r="B35" s="425" t="s">
        <v>64</v>
      </c>
      <c r="C35" s="425" t="s">
        <v>65</v>
      </c>
      <c r="D35" s="524" t="s">
        <v>51</v>
      </c>
      <c r="E35" s="525"/>
      <c r="F35" s="525"/>
      <c r="G35" s="526"/>
      <c r="H35" s="527">
        <f>E35*G35</f>
        <v>0</v>
      </c>
      <c r="I35" s="528">
        <f>F35*G35</f>
        <v>0</v>
      </c>
      <c r="J35" s="529">
        <f>H35+I35</f>
        <v>0</v>
      </c>
      <c r="K35" s="530">
        <v>1</v>
      </c>
      <c r="L35" s="531">
        <v>0</v>
      </c>
      <c r="M35" s="531">
        <v>1114000</v>
      </c>
      <c r="N35" s="531">
        <f>K35*M35</f>
        <v>1114000</v>
      </c>
      <c r="O35" s="531">
        <f>L35*M35</f>
        <v>0</v>
      </c>
      <c r="P35" s="532">
        <f>N35+O35</f>
        <v>1114000</v>
      </c>
      <c r="Q35" s="533"/>
      <c r="R35" s="534">
        <f>K35-E35</f>
        <v>1</v>
      </c>
      <c r="S35" s="534"/>
      <c r="T35" s="535">
        <f t="shared" si="19"/>
        <v>1114000</v>
      </c>
      <c r="U35" s="535">
        <f t="shared" si="19"/>
        <v>0</v>
      </c>
      <c r="V35" s="528">
        <f>T35+U35</f>
        <v>1114000</v>
      </c>
      <c r="W35" s="447" t="s">
        <v>409</v>
      </c>
      <c r="X35" s="536" t="s">
        <v>63</v>
      </c>
      <c r="Y35" s="488" t="s">
        <v>411</v>
      </c>
      <c r="Z35" s="443"/>
    </row>
    <row r="36" spans="1:29" ht="57" customHeight="1" x14ac:dyDescent="0.4">
      <c r="A36" s="538"/>
      <c r="B36" s="538"/>
      <c r="C36" s="538"/>
      <c r="D36" s="539"/>
      <c r="E36" s="540"/>
      <c r="F36" s="514"/>
      <c r="G36" s="515"/>
      <c r="H36" s="541"/>
      <c r="I36" s="542"/>
      <c r="J36" s="543"/>
      <c r="K36" s="518"/>
      <c r="L36" s="519"/>
      <c r="M36" s="519"/>
      <c r="N36" s="519"/>
      <c r="O36" s="519"/>
      <c r="P36" s="544"/>
      <c r="Q36" s="522"/>
      <c r="R36" s="523"/>
      <c r="S36" s="523"/>
      <c r="T36" s="516">
        <f>SUM(T33:T35)</f>
        <v>18910000</v>
      </c>
      <c r="U36" s="516">
        <f>SUM(U33:U35)</f>
        <v>0</v>
      </c>
      <c r="V36" s="516">
        <f>SUM(V33:V35)</f>
        <v>18910000</v>
      </c>
      <c r="W36" s="453"/>
      <c r="X36" s="545"/>
      <c r="Y36" s="546"/>
      <c r="Z36" s="443"/>
    </row>
    <row r="37" spans="1:29" ht="51.75" customHeight="1" x14ac:dyDescent="0.4">
      <c r="A37" s="471"/>
      <c r="B37" s="1141" t="s">
        <v>84</v>
      </c>
      <c r="C37" s="1142"/>
      <c r="D37" s="1141"/>
      <c r="E37" s="1142"/>
      <c r="F37" s="514"/>
      <c r="G37" s="515"/>
      <c r="H37" s="541"/>
      <c r="I37" s="542"/>
      <c r="J37" s="543"/>
      <c r="K37" s="518"/>
      <c r="L37" s="519"/>
      <c r="M37" s="519"/>
      <c r="N37" s="519"/>
      <c r="O37" s="519"/>
      <c r="P37" s="544"/>
      <c r="Q37" s="522"/>
      <c r="R37" s="523"/>
      <c r="S37" s="523"/>
      <c r="T37" s="547"/>
      <c r="U37" s="547"/>
      <c r="V37" s="542"/>
      <c r="W37" s="453"/>
      <c r="X37" s="545"/>
      <c r="Y37" s="546"/>
      <c r="Z37" s="443"/>
    </row>
    <row r="38" spans="1:29" ht="102" customHeight="1" x14ac:dyDescent="0.4">
      <c r="A38" s="537"/>
      <c r="B38" s="425" t="s">
        <v>412</v>
      </c>
      <c r="C38" s="425" t="s">
        <v>413</v>
      </c>
      <c r="D38" s="524"/>
      <c r="E38" s="525"/>
      <c r="F38" s="525"/>
      <c r="G38" s="526"/>
      <c r="H38" s="527"/>
      <c r="I38" s="528"/>
      <c r="J38" s="529"/>
      <c r="K38" s="530">
        <v>1</v>
      </c>
      <c r="L38" s="531">
        <v>1</v>
      </c>
      <c r="M38" s="531">
        <v>850000</v>
      </c>
      <c r="N38" s="531">
        <f t="shared" ref="N38:N58" si="20">K38*M38</f>
        <v>850000</v>
      </c>
      <c r="O38" s="531">
        <f t="shared" ref="O38:O58" si="21">L38*M38</f>
        <v>850000</v>
      </c>
      <c r="P38" s="532">
        <f t="shared" ref="P38:P58" si="22">N38+O38</f>
        <v>1700000</v>
      </c>
      <c r="Q38" s="533">
        <f t="shared" ref="Q38:Q58" si="23">M38-G38</f>
        <v>850000</v>
      </c>
      <c r="R38" s="534">
        <f t="shared" ref="R38:S54" si="24">K38-E38</f>
        <v>1</v>
      </c>
      <c r="S38" s="534">
        <f t="shared" si="24"/>
        <v>1</v>
      </c>
      <c r="T38" s="535">
        <f t="shared" ref="T38:U54" si="25">N38-H38</f>
        <v>850000</v>
      </c>
      <c r="U38" s="535">
        <f t="shared" si="25"/>
        <v>850000</v>
      </c>
      <c r="V38" s="528">
        <f t="shared" ref="V38:V54" si="26">T38+U38</f>
        <v>1700000</v>
      </c>
      <c r="W38" s="447" t="s">
        <v>33</v>
      </c>
      <c r="X38" s="536" t="s">
        <v>414</v>
      </c>
      <c r="Y38" s="548"/>
      <c r="Z38" s="443"/>
    </row>
    <row r="39" spans="1:29" ht="92.25" x14ac:dyDescent="0.4">
      <c r="A39" s="537"/>
      <c r="B39" s="426" t="s">
        <v>415</v>
      </c>
      <c r="C39" s="426" t="s">
        <v>416</v>
      </c>
      <c r="D39" s="524" t="s">
        <v>28</v>
      </c>
      <c r="E39" s="525"/>
      <c r="F39" s="525"/>
      <c r="G39" s="526"/>
      <c r="H39" s="527"/>
      <c r="I39" s="528"/>
      <c r="J39" s="529"/>
      <c r="K39" s="530">
        <v>0</v>
      </c>
      <c r="L39" s="531">
        <v>1</v>
      </c>
      <c r="M39" s="531">
        <v>450000</v>
      </c>
      <c r="N39" s="531">
        <f t="shared" si="20"/>
        <v>0</v>
      </c>
      <c r="O39" s="531">
        <f t="shared" si="21"/>
        <v>450000</v>
      </c>
      <c r="P39" s="532">
        <f t="shared" si="22"/>
        <v>450000</v>
      </c>
      <c r="Q39" s="533">
        <f t="shared" si="23"/>
        <v>450000</v>
      </c>
      <c r="R39" s="534">
        <f t="shared" si="24"/>
        <v>0</v>
      </c>
      <c r="S39" s="534">
        <f t="shared" si="24"/>
        <v>1</v>
      </c>
      <c r="T39" s="535">
        <f t="shared" si="25"/>
        <v>0</v>
      </c>
      <c r="U39" s="535">
        <f t="shared" si="25"/>
        <v>450000</v>
      </c>
      <c r="V39" s="528">
        <f t="shared" si="26"/>
        <v>450000</v>
      </c>
      <c r="W39" s="447" t="s">
        <v>33</v>
      </c>
      <c r="X39" s="536" t="s">
        <v>414</v>
      </c>
      <c r="Y39" s="548"/>
      <c r="Z39" s="443"/>
    </row>
    <row r="40" spans="1:29" ht="83.25" x14ac:dyDescent="0.4">
      <c r="A40" s="537"/>
      <c r="B40" s="425" t="s">
        <v>417</v>
      </c>
      <c r="C40" s="425" t="s">
        <v>418</v>
      </c>
      <c r="D40" s="524" t="s">
        <v>51</v>
      </c>
      <c r="E40" s="525"/>
      <c r="F40" s="525"/>
      <c r="G40" s="526"/>
      <c r="H40" s="527"/>
      <c r="I40" s="528"/>
      <c r="J40" s="529"/>
      <c r="K40" s="530">
        <v>2</v>
      </c>
      <c r="L40" s="531">
        <v>0</v>
      </c>
      <c r="M40" s="531">
        <v>290000</v>
      </c>
      <c r="N40" s="531">
        <f t="shared" si="20"/>
        <v>580000</v>
      </c>
      <c r="O40" s="531">
        <f t="shared" si="21"/>
        <v>0</v>
      </c>
      <c r="P40" s="532">
        <f t="shared" si="22"/>
        <v>580000</v>
      </c>
      <c r="Q40" s="533">
        <f t="shared" si="23"/>
        <v>290000</v>
      </c>
      <c r="R40" s="534">
        <f t="shared" si="24"/>
        <v>2</v>
      </c>
      <c r="S40" s="534">
        <f t="shared" si="24"/>
        <v>0</v>
      </c>
      <c r="T40" s="535">
        <f t="shared" si="25"/>
        <v>580000</v>
      </c>
      <c r="U40" s="535">
        <f t="shared" si="25"/>
        <v>0</v>
      </c>
      <c r="V40" s="528">
        <f t="shared" si="26"/>
        <v>580000</v>
      </c>
      <c r="W40" s="447" t="s">
        <v>33</v>
      </c>
      <c r="X40" s="536" t="s">
        <v>419</v>
      </c>
      <c r="Y40" s="548"/>
      <c r="Z40" s="443"/>
    </row>
    <row r="41" spans="1:29" ht="83.25" x14ac:dyDescent="0.4">
      <c r="A41" s="537"/>
      <c r="B41" s="425" t="s">
        <v>420</v>
      </c>
      <c r="C41" s="425" t="s">
        <v>421</v>
      </c>
      <c r="D41" s="524" t="s">
        <v>51</v>
      </c>
      <c r="E41" s="525"/>
      <c r="F41" s="525"/>
      <c r="G41" s="526"/>
      <c r="H41" s="527"/>
      <c r="I41" s="528"/>
      <c r="J41" s="529"/>
      <c r="K41" s="530">
        <v>2</v>
      </c>
      <c r="L41" s="531">
        <v>0</v>
      </c>
      <c r="M41" s="531">
        <v>90000</v>
      </c>
      <c r="N41" s="531">
        <f t="shared" si="20"/>
        <v>180000</v>
      </c>
      <c r="O41" s="531">
        <f t="shared" si="21"/>
        <v>0</v>
      </c>
      <c r="P41" s="532">
        <f t="shared" si="22"/>
        <v>180000</v>
      </c>
      <c r="Q41" s="533">
        <f t="shared" si="23"/>
        <v>90000</v>
      </c>
      <c r="R41" s="534">
        <f t="shared" si="24"/>
        <v>2</v>
      </c>
      <c r="S41" s="534">
        <f t="shared" si="24"/>
        <v>0</v>
      </c>
      <c r="T41" s="535">
        <f t="shared" si="25"/>
        <v>180000</v>
      </c>
      <c r="U41" s="535">
        <f t="shared" si="25"/>
        <v>0</v>
      </c>
      <c r="V41" s="528">
        <f t="shared" si="26"/>
        <v>180000</v>
      </c>
      <c r="W41" s="447" t="s">
        <v>33</v>
      </c>
      <c r="X41" s="536" t="s">
        <v>419</v>
      </c>
      <c r="Y41" s="548"/>
      <c r="Z41" s="443"/>
    </row>
    <row r="42" spans="1:29" ht="69.75" customHeight="1" x14ac:dyDescent="0.4">
      <c r="A42" s="537"/>
      <c r="B42" s="425" t="s">
        <v>417</v>
      </c>
      <c r="C42" s="425" t="s">
        <v>422</v>
      </c>
      <c r="D42" s="524" t="s">
        <v>51</v>
      </c>
      <c r="E42" s="525"/>
      <c r="F42" s="525"/>
      <c r="G42" s="526"/>
      <c r="H42" s="527"/>
      <c r="I42" s="528"/>
      <c r="J42" s="529"/>
      <c r="K42" s="530">
        <v>5</v>
      </c>
      <c r="L42" s="531">
        <v>0</v>
      </c>
      <c r="M42" s="531">
        <v>170000</v>
      </c>
      <c r="N42" s="531">
        <f t="shared" si="20"/>
        <v>850000</v>
      </c>
      <c r="O42" s="531">
        <f t="shared" si="21"/>
        <v>0</v>
      </c>
      <c r="P42" s="532">
        <f t="shared" si="22"/>
        <v>850000</v>
      </c>
      <c r="Q42" s="533">
        <f t="shared" si="23"/>
        <v>170000</v>
      </c>
      <c r="R42" s="534">
        <f t="shared" si="24"/>
        <v>5</v>
      </c>
      <c r="S42" s="534">
        <f t="shared" si="24"/>
        <v>0</v>
      </c>
      <c r="T42" s="535">
        <f t="shared" si="25"/>
        <v>850000</v>
      </c>
      <c r="U42" s="535">
        <f t="shared" si="25"/>
        <v>0</v>
      </c>
      <c r="V42" s="528">
        <f t="shared" si="26"/>
        <v>850000</v>
      </c>
      <c r="W42" s="447" t="s">
        <v>33</v>
      </c>
      <c r="X42" s="536" t="s">
        <v>423</v>
      </c>
      <c r="Y42" s="548"/>
      <c r="Z42" s="443"/>
    </row>
    <row r="43" spans="1:29" s="555" customFormat="1" ht="75" customHeight="1" x14ac:dyDescent="0.4">
      <c r="A43" s="549"/>
      <c r="B43" s="549" t="s">
        <v>424</v>
      </c>
      <c r="C43" s="425" t="s">
        <v>425</v>
      </c>
      <c r="D43" s="525" t="s">
        <v>24</v>
      </c>
      <c r="E43" s="525"/>
      <c r="F43" s="526"/>
      <c r="G43" s="526"/>
      <c r="H43" s="556"/>
      <c r="I43" s="557"/>
      <c r="J43" s="558"/>
      <c r="K43" s="550">
        <v>1</v>
      </c>
      <c r="L43" s="551"/>
      <c r="M43" s="552">
        <v>30720</v>
      </c>
      <c r="N43" s="531">
        <f t="shared" si="20"/>
        <v>30720</v>
      </c>
      <c r="O43" s="531">
        <f t="shared" si="21"/>
        <v>0</v>
      </c>
      <c r="P43" s="532">
        <f t="shared" si="22"/>
        <v>30720</v>
      </c>
      <c r="Q43" s="533">
        <f t="shared" si="23"/>
        <v>30720</v>
      </c>
      <c r="R43" s="534">
        <f t="shared" si="24"/>
        <v>1</v>
      </c>
      <c r="S43" s="534">
        <f t="shared" si="24"/>
        <v>0</v>
      </c>
      <c r="T43" s="535">
        <f t="shared" si="25"/>
        <v>30720</v>
      </c>
      <c r="U43" s="535">
        <f t="shared" si="25"/>
        <v>0</v>
      </c>
      <c r="V43" s="528">
        <f t="shared" si="26"/>
        <v>30720</v>
      </c>
      <c r="W43" s="447" t="s">
        <v>33</v>
      </c>
      <c r="X43" s="559" t="s">
        <v>426</v>
      </c>
      <c r="Y43" s="553"/>
      <c r="Z43" s="554"/>
      <c r="AA43" s="553"/>
      <c r="AB43" s="553"/>
      <c r="AC43" s="553"/>
    </row>
    <row r="44" spans="1:29" s="555" customFormat="1" ht="71.25" customHeight="1" x14ac:dyDescent="0.4">
      <c r="A44" s="549"/>
      <c r="B44" s="549" t="s">
        <v>427</v>
      </c>
      <c r="C44" s="425" t="s">
        <v>428</v>
      </c>
      <c r="D44" s="525" t="s">
        <v>24</v>
      </c>
      <c r="E44" s="525"/>
      <c r="F44" s="526"/>
      <c r="G44" s="526"/>
      <c r="H44" s="556"/>
      <c r="I44" s="557"/>
      <c r="J44" s="558"/>
      <c r="K44" s="550">
        <v>1</v>
      </c>
      <c r="L44" s="551"/>
      <c r="M44" s="552">
        <v>30720</v>
      </c>
      <c r="N44" s="531">
        <f t="shared" si="20"/>
        <v>30720</v>
      </c>
      <c r="O44" s="531">
        <f t="shared" si="21"/>
        <v>0</v>
      </c>
      <c r="P44" s="532">
        <f t="shared" si="22"/>
        <v>30720</v>
      </c>
      <c r="Q44" s="533">
        <f t="shared" si="23"/>
        <v>30720</v>
      </c>
      <c r="R44" s="534">
        <f t="shared" si="24"/>
        <v>1</v>
      </c>
      <c r="S44" s="534">
        <f t="shared" si="24"/>
        <v>0</v>
      </c>
      <c r="T44" s="535">
        <f t="shared" si="25"/>
        <v>30720</v>
      </c>
      <c r="U44" s="535">
        <f t="shared" si="25"/>
        <v>0</v>
      </c>
      <c r="V44" s="528">
        <f t="shared" si="26"/>
        <v>30720</v>
      </c>
      <c r="W44" s="447" t="s">
        <v>33</v>
      </c>
      <c r="X44" s="559" t="s">
        <v>426</v>
      </c>
      <c r="Y44" s="553"/>
      <c r="Z44" s="554"/>
      <c r="AA44" s="553"/>
      <c r="AB44" s="553"/>
      <c r="AC44" s="553"/>
    </row>
    <row r="45" spans="1:29" s="555" customFormat="1" ht="76.5" customHeight="1" x14ac:dyDescent="0.4">
      <c r="A45" s="549"/>
      <c r="B45" s="549" t="s">
        <v>429</v>
      </c>
      <c r="C45" s="425" t="s">
        <v>430</v>
      </c>
      <c r="D45" s="525" t="s">
        <v>24</v>
      </c>
      <c r="E45" s="525"/>
      <c r="F45" s="526"/>
      <c r="G45" s="526"/>
      <c r="H45" s="556"/>
      <c r="I45" s="557"/>
      <c r="J45" s="558"/>
      <c r="K45" s="550">
        <v>1</v>
      </c>
      <c r="L45" s="551"/>
      <c r="M45" s="552">
        <v>30720</v>
      </c>
      <c r="N45" s="531">
        <f t="shared" si="20"/>
        <v>30720</v>
      </c>
      <c r="O45" s="531">
        <f t="shared" si="21"/>
        <v>0</v>
      </c>
      <c r="P45" s="532">
        <f t="shared" si="22"/>
        <v>30720</v>
      </c>
      <c r="Q45" s="533">
        <f t="shared" si="23"/>
        <v>30720</v>
      </c>
      <c r="R45" s="534">
        <f t="shared" si="24"/>
        <v>1</v>
      </c>
      <c r="S45" s="534">
        <f t="shared" si="24"/>
        <v>0</v>
      </c>
      <c r="T45" s="535">
        <f t="shared" si="25"/>
        <v>30720</v>
      </c>
      <c r="U45" s="535">
        <f t="shared" si="25"/>
        <v>0</v>
      </c>
      <c r="V45" s="528">
        <f t="shared" si="26"/>
        <v>30720</v>
      </c>
      <c r="W45" s="447" t="s">
        <v>33</v>
      </c>
      <c r="X45" s="559" t="s">
        <v>426</v>
      </c>
      <c r="Y45" s="553"/>
      <c r="Z45" s="554"/>
      <c r="AA45" s="553"/>
      <c r="AB45" s="553"/>
      <c r="AC45" s="553"/>
    </row>
    <row r="46" spans="1:29" s="555" customFormat="1" ht="55.5" customHeight="1" x14ac:dyDescent="0.4">
      <c r="A46" s="549"/>
      <c r="B46" s="549" t="s">
        <v>431</v>
      </c>
      <c r="C46" s="425" t="s">
        <v>432</v>
      </c>
      <c r="D46" s="525" t="s">
        <v>24</v>
      </c>
      <c r="E46" s="525"/>
      <c r="F46" s="526"/>
      <c r="G46" s="526"/>
      <c r="H46" s="556"/>
      <c r="I46" s="557"/>
      <c r="J46" s="558"/>
      <c r="K46" s="550">
        <v>1</v>
      </c>
      <c r="L46" s="551"/>
      <c r="M46" s="552">
        <v>30720</v>
      </c>
      <c r="N46" s="531">
        <f t="shared" si="20"/>
        <v>30720</v>
      </c>
      <c r="O46" s="531">
        <f t="shared" si="21"/>
        <v>0</v>
      </c>
      <c r="P46" s="532">
        <f t="shared" si="22"/>
        <v>30720</v>
      </c>
      <c r="Q46" s="533">
        <f t="shared" si="23"/>
        <v>30720</v>
      </c>
      <c r="R46" s="534">
        <f t="shared" si="24"/>
        <v>1</v>
      </c>
      <c r="S46" s="534">
        <f t="shared" si="24"/>
        <v>0</v>
      </c>
      <c r="T46" s="535">
        <f t="shared" si="25"/>
        <v>30720</v>
      </c>
      <c r="U46" s="535">
        <f t="shared" si="25"/>
        <v>0</v>
      </c>
      <c r="V46" s="528">
        <f t="shared" si="26"/>
        <v>30720</v>
      </c>
      <c r="W46" s="447" t="s">
        <v>33</v>
      </c>
      <c r="X46" s="559" t="s">
        <v>426</v>
      </c>
      <c r="Y46" s="553"/>
      <c r="Z46" s="554"/>
      <c r="AA46" s="553"/>
      <c r="AB46" s="553"/>
      <c r="AC46" s="553"/>
    </row>
    <row r="47" spans="1:29" s="555" customFormat="1" ht="72" customHeight="1" x14ac:dyDescent="0.4">
      <c r="B47" s="549" t="s">
        <v>433</v>
      </c>
      <c r="C47" s="425" t="s">
        <v>434</v>
      </c>
      <c r="D47" s="525" t="s">
        <v>24</v>
      </c>
      <c r="E47" s="525"/>
      <c r="F47" s="526"/>
      <c r="G47" s="526"/>
      <c r="H47" s="556"/>
      <c r="I47" s="557"/>
      <c r="J47" s="558"/>
      <c r="K47" s="550">
        <v>1</v>
      </c>
      <c r="L47" s="551"/>
      <c r="M47" s="552">
        <v>30720</v>
      </c>
      <c r="N47" s="531">
        <f t="shared" si="20"/>
        <v>30720</v>
      </c>
      <c r="O47" s="531">
        <f t="shared" si="21"/>
        <v>0</v>
      </c>
      <c r="P47" s="532">
        <f t="shared" si="22"/>
        <v>30720</v>
      </c>
      <c r="Q47" s="533">
        <f t="shared" si="23"/>
        <v>30720</v>
      </c>
      <c r="R47" s="534">
        <f t="shared" si="24"/>
        <v>1</v>
      </c>
      <c r="S47" s="534">
        <f t="shared" si="24"/>
        <v>0</v>
      </c>
      <c r="T47" s="535">
        <f t="shared" si="25"/>
        <v>30720</v>
      </c>
      <c r="U47" s="535">
        <f t="shared" si="25"/>
        <v>0</v>
      </c>
      <c r="V47" s="528">
        <f t="shared" si="26"/>
        <v>30720</v>
      </c>
      <c r="W47" s="447" t="s">
        <v>33</v>
      </c>
      <c r="X47" s="559" t="s">
        <v>426</v>
      </c>
      <c r="Y47" s="549" t="s">
        <v>435</v>
      </c>
      <c r="Z47" s="554"/>
      <c r="AA47" s="553"/>
      <c r="AB47" s="553"/>
      <c r="AC47" s="553"/>
    </row>
    <row r="48" spans="1:29" s="555" customFormat="1" ht="66.75" customHeight="1" x14ac:dyDescent="0.4">
      <c r="A48" s="549"/>
      <c r="B48" s="549" t="s">
        <v>436</v>
      </c>
      <c r="C48" s="425" t="s">
        <v>437</v>
      </c>
      <c r="D48" s="525" t="s">
        <v>24</v>
      </c>
      <c r="E48" s="525"/>
      <c r="F48" s="526"/>
      <c r="G48" s="526"/>
      <c r="H48" s="556"/>
      <c r="I48" s="557"/>
      <c r="J48" s="558"/>
      <c r="K48" s="550">
        <v>1</v>
      </c>
      <c r="L48" s="551"/>
      <c r="M48" s="552">
        <v>59200</v>
      </c>
      <c r="N48" s="560">
        <f t="shared" si="20"/>
        <v>59200</v>
      </c>
      <c r="O48" s="560">
        <f t="shared" si="21"/>
        <v>0</v>
      </c>
      <c r="P48" s="561">
        <f t="shared" si="22"/>
        <v>59200</v>
      </c>
      <c r="Q48" s="562">
        <f t="shared" si="23"/>
        <v>59200</v>
      </c>
      <c r="R48" s="534">
        <f t="shared" si="24"/>
        <v>1</v>
      </c>
      <c r="S48" s="534">
        <f t="shared" si="24"/>
        <v>0</v>
      </c>
      <c r="T48" s="534">
        <f t="shared" si="25"/>
        <v>59200</v>
      </c>
      <c r="U48" s="534">
        <f t="shared" si="25"/>
        <v>0</v>
      </c>
      <c r="V48" s="557">
        <f t="shared" si="26"/>
        <v>59200</v>
      </c>
      <c r="W48" s="447" t="s">
        <v>33</v>
      </c>
      <c r="X48" s="559" t="s">
        <v>426</v>
      </c>
      <c r="Y48" s="553"/>
      <c r="Z48" s="554"/>
      <c r="AA48" s="553"/>
      <c r="AB48" s="553"/>
      <c r="AC48" s="553"/>
    </row>
    <row r="49" spans="1:29" s="555" customFormat="1" ht="76.5" customHeight="1" x14ac:dyDescent="0.4">
      <c r="A49" s="549"/>
      <c r="B49" s="549" t="s">
        <v>438</v>
      </c>
      <c r="C49" s="425" t="s">
        <v>439</v>
      </c>
      <c r="D49" s="525" t="s">
        <v>24</v>
      </c>
      <c r="E49" s="525"/>
      <c r="F49" s="526"/>
      <c r="G49" s="526"/>
      <c r="H49" s="556"/>
      <c r="I49" s="557"/>
      <c r="J49" s="558"/>
      <c r="K49" s="550">
        <v>1</v>
      </c>
      <c r="L49" s="551"/>
      <c r="M49" s="552">
        <v>73200</v>
      </c>
      <c r="N49" s="560">
        <f t="shared" si="20"/>
        <v>73200</v>
      </c>
      <c r="O49" s="560">
        <f t="shared" si="21"/>
        <v>0</v>
      </c>
      <c r="P49" s="561">
        <f t="shared" si="22"/>
        <v>73200</v>
      </c>
      <c r="Q49" s="562">
        <f t="shared" si="23"/>
        <v>73200</v>
      </c>
      <c r="R49" s="534">
        <f t="shared" si="24"/>
        <v>1</v>
      </c>
      <c r="S49" s="534">
        <f t="shared" si="24"/>
        <v>0</v>
      </c>
      <c r="T49" s="534">
        <f t="shared" si="25"/>
        <v>73200</v>
      </c>
      <c r="U49" s="534">
        <f t="shared" si="25"/>
        <v>0</v>
      </c>
      <c r="V49" s="557">
        <f t="shared" si="26"/>
        <v>73200</v>
      </c>
      <c r="W49" s="447" t="s">
        <v>33</v>
      </c>
      <c r="X49" s="559" t="s">
        <v>426</v>
      </c>
      <c r="Y49" s="553"/>
      <c r="Z49" s="554"/>
      <c r="AA49" s="553"/>
      <c r="AB49" s="553"/>
      <c r="AC49" s="553"/>
    </row>
    <row r="50" spans="1:29" s="555" customFormat="1" ht="65.25" customHeight="1" x14ac:dyDescent="0.4">
      <c r="A50" s="549"/>
      <c r="B50" s="549" t="s">
        <v>440</v>
      </c>
      <c r="C50" s="425" t="s">
        <v>441</v>
      </c>
      <c r="D50" s="525" t="s">
        <v>24</v>
      </c>
      <c r="E50" s="525"/>
      <c r="F50" s="526"/>
      <c r="G50" s="526"/>
      <c r="H50" s="556"/>
      <c r="I50" s="557"/>
      <c r="J50" s="558"/>
      <c r="K50" s="550">
        <v>1</v>
      </c>
      <c r="L50" s="551"/>
      <c r="M50" s="552">
        <v>73200</v>
      </c>
      <c r="N50" s="560">
        <f t="shared" si="20"/>
        <v>73200</v>
      </c>
      <c r="O50" s="560">
        <f t="shared" si="21"/>
        <v>0</v>
      </c>
      <c r="P50" s="561">
        <f t="shared" si="22"/>
        <v>73200</v>
      </c>
      <c r="Q50" s="562">
        <f t="shared" si="23"/>
        <v>73200</v>
      </c>
      <c r="R50" s="534">
        <f t="shared" si="24"/>
        <v>1</v>
      </c>
      <c r="S50" s="534">
        <f t="shared" si="24"/>
        <v>0</v>
      </c>
      <c r="T50" s="534">
        <f t="shared" si="25"/>
        <v>73200</v>
      </c>
      <c r="U50" s="534">
        <f t="shared" si="25"/>
        <v>0</v>
      </c>
      <c r="V50" s="557">
        <f t="shared" si="26"/>
        <v>73200</v>
      </c>
      <c r="W50" s="447" t="s">
        <v>33</v>
      </c>
      <c r="X50" s="559" t="s">
        <v>426</v>
      </c>
      <c r="Y50" s="553"/>
      <c r="Z50" s="554"/>
      <c r="AA50" s="553"/>
      <c r="AB50" s="553"/>
      <c r="AC50" s="553"/>
    </row>
    <row r="51" spans="1:29" s="555" customFormat="1" ht="69" customHeight="1" x14ac:dyDescent="0.4">
      <c r="A51" s="549"/>
      <c r="B51" s="549" t="s">
        <v>442</v>
      </c>
      <c r="C51" s="425" t="s">
        <v>443</v>
      </c>
      <c r="D51" s="525" t="s">
        <v>24</v>
      </c>
      <c r="E51" s="525"/>
      <c r="F51" s="526"/>
      <c r="G51" s="526"/>
      <c r="H51" s="556"/>
      <c r="I51" s="557"/>
      <c r="J51" s="558"/>
      <c r="K51" s="550">
        <v>1</v>
      </c>
      <c r="L51" s="551"/>
      <c r="M51" s="552">
        <v>73200</v>
      </c>
      <c r="N51" s="560">
        <f t="shared" si="20"/>
        <v>73200</v>
      </c>
      <c r="O51" s="560">
        <f t="shared" si="21"/>
        <v>0</v>
      </c>
      <c r="P51" s="561">
        <f t="shared" si="22"/>
        <v>73200</v>
      </c>
      <c r="Q51" s="562">
        <f t="shared" si="23"/>
        <v>73200</v>
      </c>
      <c r="R51" s="534">
        <f t="shared" si="24"/>
        <v>1</v>
      </c>
      <c r="S51" s="534">
        <f t="shared" si="24"/>
        <v>0</v>
      </c>
      <c r="T51" s="534">
        <f t="shared" si="25"/>
        <v>73200</v>
      </c>
      <c r="U51" s="534">
        <f t="shared" si="25"/>
        <v>0</v>
      </c>
      <c r="V51" s="557">
        <f t="shared" si="26"/>
        <v>73200</v>
      </c>
      <c r="W51" s="447" t="s">
        <v>33</v>
      </c>
      <c r="X51" s="559" t="s">
        <v>426</v>
      </c>
      <c r="Y51" s="553"/>
      <c r="Z51" s="554"/>
      <c r="AA51" s="553"/>
      <c r="AB51" s="553"/>
      <c r="AC51" s="553"/>
    </row>
    <row r="52" spans="1:29" s="555" customFormat="1" ht="66.75" customHeight="1" x14ac:dyDescent="0.4">
      <c r="A52" s="549"/>
      <c r="B52" s="549" t="s">
        <v>444</v>
      </c>
      <c r="C52" s="425" t="s">
        <v>445</v>
      </c>
      <c r="D52" s="525" t="s">
        <v>24</v>
      </c>
      <c r="E52" s="525"/>
      <c r="F52" s="526"/>
      <c r="G52" s="526"/>
      <c r="H52" s="556"/>
      <c r="I52" s="557"/>
      <c r="J52" s="558"/>
      <c r="K52" s="550">
        <v>1</v>
      </c>
      <c r="L52" s="551"/>
      <c r="M52" s="552">
        <v>120000</v>
      </c>
      <c r="N52" s="560">
        <f t="shared" si="20"/>
        <v>120000</v>
      </c>
      <c r="O52" s="560">
        <f t="shared" si="21"/>
        <v>0</v>
      </c>
      <c r="P52" s="561">
        <f t="shared" si="22"/>
        <v>120000</v>
      </c>
      <c r="Q52" s="562">
        <f t="shared" si="23"/>
        <v>120000</v>
      </c>
      <c r="R52" s="534">
        <f t="shared" si="24"/>
        <v>1</v>
      </c>
      <c r="S52" s="534">
        <f t="shared" si="24"/>
        <v>0</v>
      </c>
      <c r="T52" s="534">
        <f t="shared" si="25"/>
        <v>120000</v>
      </c>
      <c r="U52" s="534">
        <f t="shared" si="25"/>
        <v>0</v>
      </c>
      <c r="V52" s="557">
        <f t="shared" si="26"/>
        <v>120000</v>
      </c>
      <c r="W52" s="447" t="s">
        <v>33</v>
      </c>
      <c r="X52" s="559" t="s">
        <v>426</v>
      </c>
      <c r="Y52" s="553"/>
      <c r="Z52" s="554"/>
      <c r="AA52" s="553"/>
      <c r="AB52" s="553"/>
      <c r="AC52" s="553"/>
    </row>
    <row r="53" spans="1:29" s="555" customFormat="1" ht="63" customHeight="1" x14ac:dyDescent="0.4">
      <c r="A53" s="549"/>
      <c r="B53" s="549" t="s">
        <v>446</v>
      </c>
      <c r="C53" s="425" t="s">
        <v>447</v>
      </c>
      <c r="D53" s="525" t="s">
        <v>24</v>
      </c>
      <c r="E53" s="525"/>
      <c r="F53" s="526"/>
      <c r="G53" s="526"/>
      <c r="H53" s="556"/>
      <c r="I53" s="557"/>
      <c r="J53" s="558"/>
      <c r="K53" s="550">
        <v>1</v>
      </c>
      <c r="L53" s="551"/>
      <c r="M53" s="552">
        <v>120000</v>
      </c>
      <c r="N53" s="560">
        <f t="shared" si="20"/>
        <v>120000</v>
      </c>
      <c r="O53" s="560">
        <f t="shared" si="21"/>
        <v>0</v>
      </c>
      <c r="P53" s="561">
        <f t="shared" si="22"/>
        <v>120000</v>
      </c>
      <c r="Q53" s="562">
        <f t="shared" si="23"/>
        <v>120000</v>
      </c>
      <c r="R53" s="534">
        <f t="shared" si="24"/>
        <v>1</v>
      </c>
      <c r="S53" s="534">
        <f t="shared" si="24"/>
        <v>0</v>
      </c>
      <c r="T53" s="534">
        <f t="shared" si="25"/>
        <v>120000</v>
      </c>
      <c r="U53" s="534">
        <f t="shared" si="25"/>
        <v>0</v>
      </c>
      <c r="V53" s="557">
        <f t="shared" si="26"/>
        <v>120000</v>
      </c>
      <c r="W53" s="447" t="s">
        <v>33</v>
      </c>
      <c r="X53" s="559" t="s">
        <v>426</v>
      </c>
      <c r="Y53" s="553"/>
      <c r="Z53" s="554"/>
      <c r="AA53" s="553"/>
      <c r="AB53" s="553"/>
      <c r="AC53" s="553"/>
    </row>
    <row r="54" spans="1:29" s="555" customFormat="1" ht="59.25" customHeight="1" x14ac:dyDescent="0.4">
      <c r="A54" s="549"/>
      <c r="B54" s="549" t="s">
        <v>448</v>
      </c>
      <c r="C54" s="425" t="s">
        <v>449</v>
      </c>
      <c r="D54" s="525" t="s">
        <v>24</v>
      </c>
      <c r="E54" s="525"/>
      <c r="F54" s="526"/>
      <c r="G54" s="526"/>
      <c r="H54" s="556"/>
      <c r="I54" s="557"/>
      <c r="J54" s="558"/>
      <c r="K54" s="550">
        <v>1</v>
      </c>
      <c r="L54" s="551"/>
      <c r="M54" s="552">
        <v>120000</v>
      </c>
      <c r="N54" s="560">
        <f t="shared" si="20"/>
        <v>120000</v>
      </c>
      <c r="O54" s="560">
        <f t="shared" si="21"/>
        <v>0</v>
      </c>
      <c r="P54" s="561">
        <f t="shared" si="22"/>
        <v>120000</v>
      </c>
      <c r="Q54" s="562">
        <f t="shared" si="23"/>
        <v>120000</v>
      </c>
      <c r="R54" s="534">
        <f t="shared" si="24"/>
        <v>1</v>
      </c>
      <c r="S54" s="534">
        <f t="shared" si="24"/>
        <v>0</v>
      </c>
      <c r="T54" s="534">
        <f t="shared" si="25"/>
        <v>120000</v>
      </c>
      <c r="U54" s="534">
        <f t="shared" si="25"/>
        <v>0</v>
      </c>
      <c r="V54" s="557">
        <f t="shared" si="26"/>
        <v>120000</v>
      </c>
      <c r="W54" s="447" t="s">
        <v>33</v>
      </c>
      <c r="X54" s="559" t="s">
        <v>426</v>
      </c>
      <c r="Y54" s="553"/>
      <c r="Z54" s="554"/>
      <c r="AA54" s="553"/>
      <c r="AB54" s="553"/>
      <c r="AC54" s="553"/>
    </row>
    <row r="55" spans="1:29" s="555" customFormat="1" ht="59.25" customHeight="1" x14ac:dyDescent="0.4">
      <c r="A55" s="563"/>
      <c r="B55" s="549" t="s">
        <v>450</v>
      </c>
      <c r="C55" s="425" t="s">
        <v>451</v>
      </c>
      <c r="D55" s="525" t="s">
        <v>51</v>
      </c>
      <c r="E55" s="525">
        <v>1</v>
      </c>
      <c r="F55" s="526">
        <v>1</v>
      </c>
      <c r="G55" s="526">
        <v>127500</v>
      </c>
      <c r="H55" s="556">
        <f>E55*G55</f>
        <v>127500</v>
      </c>
      <c r="I55" s="557">
        <f>F55*G55</f>
        <v>127500</v>
      </c>
      <c r="J55" s="558">
        <f>H55+I55</f>
        <v>255000</v>
      </c>
      <c r="K55" s="550">
        <v>5</v>
      </c>
      <c r="L55" s="551">
        <v>0</v>
      </c>
      <c r="M55" s="552">
        <v>127500</v>
      </c>
      <c r="N55" s="560">
        <f t="shared" si="20"/>
        <v>637500</v>
      </c>
      <c r="O55" s="560">
        <f t="shared" si="21"/>
        <v>0</v>
      </c>
      <c r="P55" s="561">
        <f t="shared" si="22"/>
        <v>637500</v>
      </c>
      <c r="Q55" s="562">
        <f t="shared" si="23"/>
        <v>0</v>
      </c>
      <c r="R55" s="534">
        <f>K55-E55</f>
        <v>4</v>
      </c>
      <c r="S55" s="534">
        <f>L55-F55</f>
        <v>-1</v>
      </c>
      <c r="T55" s="534">
        <f t="shared" ref="T55:U58" si="27">N55-H55</f>
        <v>510000</v>
      </c>
      <c r="U55" s="534">
        <f>O55-I55</f>
        <v>-127500</v>
      </c>
      <c r="V55" s="557">
        <f>T55+U55</f>
        <v>382500</v>
      </c>
      <c r="W55" s="564"/>
      <c r="X55" s="559" t="s">
        <v>452</v>
      </c>
      <c r="Y55" s="553"/>
      <c r="Z55" s="554"/>
      <c r="AA55" s="553"/>
      <c r="AB55" s="553"/>
      <c r="AC55" s="553"/>
    </row>
    <row r="56" spans="1:29" s="555" customFormat="1" ht="80.25" customHeight="1" x14ac:dyDescent="0.4">
      <c r="A56" s="563"/>
      <c r="B56" s="549" t="s">
        <v>453</v>
      </c>
      <c r="C56" s="425" t="s">
        <v>454</v>
      </c>
      <c r="D56" s="525" t="s">
        <v>51</v>
      </c>
      <c r="E56" s="525">
        <v>1</v>
      </c>
      <c r="F56" s="526">
        <v>4</v>
      </c>
      <c r="G56" s="526">
        <v>333000</v>
      </c>
      <c r="H56" s="556">
        <f t="shared" ref="H56:H58" si="28">E56*G56</f>
        <v>333000</v>
      </c>
      <c r="I56" s="557">
        <f t="shared" ref="I56:I58" si="29">F56*G56</f>
        <v>1332000</v>
      </c>
      <c r="J56" s="558">
        <f t="shared" ref="J56:J58" si="30">H56+I56</f>
        <v>1665000</v>
      </c>
      <c r="K56" s="550">
        <v>2</v>
      </c>
      <c r="L56" s="551">
        <v>0</v>
      </c>
      <c r="M56" s="552">
        <v>333000</v>
      </c>
      <c r="N56" s="560">
        <f t="shared" si="20"/>
        <v>666000</v>
      </c>
      <c r="O56" s="560">
        <f t="shared" si="21"/>
        <v>0</v>
      </c>
      <c r="P56" s="561">
        <f t="shared" si="22"/>
        <v>666000</v>
      </c>
      <c r="Q56" s="562">
        <f t="shared" si="23"/>
        <v>0</v>
      </c>
      <c r="R56" s="534">
        <f>K56-E56</f>
        <v>1</v>
      </c>
      <c r="S56" s="534">
        <f>L56-F56</f>
        <v>-4</v>
      </c>
      <c r="T56" s="534">
        <f>N56-H56</f>
        <v>333000</v>
      </c>
      <c r="U56" s="534">
        <f>O56-I56</f>
        <v>-1332000</v>
      </c>
      <c r="V56" s="557">
        <f>T56+U56</f>
        <v>-999000</v>
      </c>
      <c r="W56" s="564"/>
      <c r="X56" s="559" t="s">
        <v>452</v>
      </c>
      <c r="Y56" s="553"/>
      <c r="Z56" s="554"/>
      <c r="AA56" s="553"/>
      <c r="AB56" s="553"/>
      <c r="AC56" s="553"/>
    </row>
    <row r="57" spans="1:29" s="555" customFormat="1" ht="70.5" customHeight="1" x14ac:dyDescent="0.4">
      <c r="A57" s="563"/>
      <c r="B57" s="549" t="s">
        <v>80</v>
      </c>
      <c r="C57" s="425" t="s">
        <v>81</v>
      </c>
      <c r="D57" s="525" t="s">
        <v>51</v>
      </c>
      <c r="E57" s="525">
        <v>3</v>
      </c>
      <c r="F57" s="526">
        <v>0</v>
      </c>
      <c r="G57" s="526">
        <v>64890</v>
      </c>
      <c r="H57" s="556">
        <f t="shared" si="28"/>
        <v>194670</v>
      </c>
      <c r="I57" s="557">
        <f t="shared" si="29"/>
        <v>0</v>
      </c>
      <c r="J57" s="558">
        <f t="shared" si="30"/>
        <v>194670</v>
      </c>
      <c r="K57" s="550">
        <v>5</v>
      </c>
      <c r="L57" s="551">
        <v>0</v>
      </c>
      <c r="M57" s="552">
        <v>64890</v>
      </c>
      <c r="N57" s="560">
        <f t="shared" si="20"/>
        <v>324450</v>
      </c>
      <c r="O57" s="560">
        <f t="shared" si="21"/>
        <v>0</v>
      </c>
      <c r="P57" s="561">
        <f t="shared" si="22"/>
        <v>324450</v>
      </c>
      <c r="Q57" s="562">
        <f t="shared" si="23"/>
        <v>0</v>
      </c>
      <c r="R57" s="534">
        <f t="shared" ref="R57:S58" si="31">K57-E57</f>
        <v>2</v>
      </c>
      <c r="S57" s="534">
        <f>L57-F57</f>
        <v>0</v>
      </c>
      <c r="T57" s="534">
        <f t="shared" si="27"/>
        <v>129780</v>
      </c>
      <c r="U57" s="534">
        <f t="shared" si="27"/>
        <v>0</v>
      </c>
      <c r="V57" s="557">
        <f>T57+U57</f>
        <v>129780</v>
      </c>
      <c r="W57" s="564"/>
      <c r="X57" s="559" t="s">
        <v>452</v>
      </c>
      <c r="Y57" s="553"/>
      <c r="Z57" s="554"/>
      <c r="AA57" s="553"/>
      <c r="AB57" s="553"/>
      <c r="AC57" s="553"/>
    </row>
    <row r="58" spans="1:29" s="555" customFormat="1" ht="89.25" customHeight="1" x14ac:dyDescent="0.4">
      <c r="A58" s="563"/>
      <c r="B58" s="549" t="s">
        <v>82</v>
      </c>
      <c r="C58" s="425" t="s">
        <v>83</v>
      </c>
      <c r="D58" s="525" t="s">
        <v>51</v>
      </c>
      <c r="E58" s="525">
        <v>3</v>
      </c>
      <c r="F58" s="526">
        <v>0</v>
      </c>
      <c r="G58" s="526">
        <v>221655</v>
      </c>
      <c r="H58" s="556">
        <f t="shared" si="28"/>
        <v>664965</v>
      </c>
      <c r="I58" s="557">
        <f t="shared" si="29"/>
        <v>0</v>
      </c>
      <c r="J58" s="558">
        <f t="shared" si="30"/>
        <v>664965</v>
      </c>
      <c r="K58" s="550">
        <v>5</v>
      </c>
      <c r="L58" s="551">
        <v>0</v>
      </c>
      <c r="M58" s="552">
        <v>221655</v>
      </c>
      <c r="N58" s="560">
        <f t="shared" si="20"/>
        <v>1108275</v>
      </c>
      <c r="O58" s="560">
        <f t="shared" si="21"/>
        <v>0</v>
      </c>
      <c r="P58" s="561">
        <f t="shared" si="22"/>
        <v>1108275</v>
      </c>
      <c r="Q58" s="562">
        <f t="shared" si="23"/>
        <v>0</v>
      </c>
      <c r="R58" s="534">
        <f t="shared" si="31"/>
        <v>2</v>
      </c>
      <c r="S58" s="534">
        <f t="shared" si="31"/>
        <v>0</v>
      </c>
      <c r="T58" s="534">
        <f t="shared" si="27"/>
        <v>443310</v>
      </c>
      <c r="U58" s="534">
        <f t="shared" si="27"/>
        <v>0</v>
      </c>
      <c r="V58" s="557">
        <f>T58+U58</f>
        <v>443310</v>
      </c>
      <c r="W58" s="564"/>
      <c r="X58" s="559" t="s">
        <v>452</v>
      </c>
      <c r="Y58" s="553"/>
      <c r="Z58" s="554"/>
      <c r="AA58" s="553"/>
      <c r="AB58" s="553"/>
      <c r="AC58" s="553"/>
    </row>
    <row r="59" spans="1:29" s="585" customFormat="1" ht="33" x14ac:dyDescent="0.45">
      <c r="A59" s="565"/>
      <c r="B59" s="565"/>
      <c r="C59" s="566"/>
      <c r="D59" s="567"/>
      <c r="E59" s="568"/>
      <c r="F59" s="569"/>
      <c r="G59" s="569"/>
      <c r="H59" s="570"/>
      <c r="I59" s="571"/>
      <c r="J59" s="572"/>
      <c r="K59" s="573"/>
      <c r="L59" s="574"/>
      <c r="M59" s="575"/>
      <c r="N59" s="576"/>
      <c r="O59" s="576"/>
      <c r="P59" s="577"/>
      <c r="Q59" s="578"/>
      <c r="R59" s="579"/>
      <c r="S59" s="579"/>
      <c r="T59" s="580">
        <f>SUM(T38:T58)</f>
        <v>4668490</v>
      </c>
      <c r="U59" s="580">
        <f>SUM(U38:U58)</f>
        <v>-159500</v>
      </c>
      <c r="V59" s="580">
        <f>SUM(V38:V58)</f>
        <v>4508990</v>
      </c>
      <c r="W59" s="581"/>
      <c r="X59" s="582"/>
      <c r="Y59" s="583"/>
      <c r="Z59" s="584"/>
      <c r="AA59" s="583"/>
      <c r="AB59" s="583"/>
      <c r="AC59" s="583"/>
    </row>
    <row r="60" spans="1:29" s="555" customFormat="1" ht="33" x14ac:dyDescent="0.45">
      <c r="A60" s="586"/>
      <c r="B60" s="1143" t="s">
        <v>455</v>
      </c>
      <c r="C60" s="1144"/>
      <c r="D60" s="1145"/>
      <c r="E60" s="587"/>
      <c r="F60" s="588"/>
      <c r="G60" s="588"/>
      <c r="H60" s="570"/>
      <c r="I60" s="571"/>
      <c r="J60" s="572"/>
      <c r="K60" s="589"/>
      <c r="L60" s="590"/>
      <c r="M60" s="591"/>
      <c r="N60" s="576"/>
      <c r="O60" s="576"/>
      <c r="P60" s="577"/>
      <c r="Q60" s="578"/>
      <c r="R60" s="579"/>
      <c r="S60" s="579"/>
      <c r="T60" s="579"/>
      <c r="U60" s="579"/>
      <c r="V60" s="571"/>
      <c r="W60" s="592"/>
      <c r="X60" s="582"/>
      <c r="Y60" s="553"/>
      <c r="Z60" s="554"/>
      <c r="AA60" s="553"/>
      <c r="AB60" s="553"/>
      <c r="AC60" s="553"/>
    </row>
    <row r="61" spans="1:29" s="555" customFormat="1" ht="55.5" customHeight="1" x14ac:dyDescent="0.4">
      <c r="A61" s="549"/>
      <c r="B61" s="549" t="s">
        <v>456</v>
      </c>
      <c r="C61" s="425" t="s">
        <v>457</v>
      </c>
      <c r="D61" s="525" t="s">
        <v>51</v>
      </c>
      <c r="E61" s="525"/>
      <c r="F61" s="526"/>
      <c r="G61" s="526"/>
      <c r="H61" s="556">
        <f>E61*G61</f>
        <v>0</v>
      </c>
      <c r="I61" s="557">
        <f>F61*G61</f>
        <v>0</v>
      </c>
      <c r="J61" s="558">
        <f>H61+I61</f>
        <v>0</v>
      </c>
      <c r="K61" s="550">
        <v>154</v>
      </c>
      <c r="L61" s="551">
        <v>0</v>
      </c>
      <c r="M61" s="552">
        <v>9560</v>
      </c>
      <c r="N61" s="531">
        <f>K61*M61</f>
        <v>1472240</v>
      </c>
      <c r="O61" s="531">
        <f>L61*M61</f>
        <v>0</v>
      </c>
      <c r="P61" s="532">
        <f>N61+O61</f>
        <v>1472240</v>
      </c>
      <c r="Q61" s="533">
        <f>M61-G61</f>
        <v>9560</v>
      </c>
      <c r="R61" s="534">
        <f t="shared" ref="R61:S64" si="32">K61-E61</f>
        <v>154</v>
      </c>
      <c r="S61" s="534">
        <f t="shared" si="32"/>
        <v>0</v>
      </c>
      <c r="T61" s="535">
        <f t="shared" ref="T61:U64" si="33">N61-H61</f>
        <v>1472240</v>
      </c>
      <c r="U61" s="535">
        <f t="shared" si="33"/>
        <v>0</v>
      </c>
      <c r="V61" s="528">
        <f>T61+U61</f>
        <v>1472240</v>
      </c>
      <c r="W61" s="593" t="s">
        <v>33</v>
      </c>
      <c r="X61" s="559" t="s">
        <v>458</v>
      </c>
      <c r="Y61" s="553"/>
      <c r="Z61" s="554"/>
      <c r="AA61" s="553"/>
      <c r="AB61" s="553"/>
      <c r="AC61" s="553"/>
    </row>
    <row r="62" spans="1:29" s="555" customFormat="1" ht="44.25" customHeight="1" x14ac:dyDescent="0.4">
      <c r="A62" s="549"/>
      <c r="B62" s="549" t="s">
        <v>456</v>
      </c>
      <c r="C62" s="425" t="s">
        <v>459</v>
      </c>
      <c r="D62" s="525" t="s">
        <v>51</v>
      </c>
      <c r="E62" s="525"/>
      <c r="F62" s="526"/>
      <c r="G62" s="526"/>
      <c r="H62" s="556">
        <f>E62*G62</f>
        <v>0</v>
      </c>
      <c r="I62" s="557">
        <f>F62*G62</f>
        <v>0</v>
      </c>
      <c r="J62" s="558">
        <f>H62+I62</f>
        <v>0</v>
      </c>
      <c r="K62" s="550">
        <v>7</v>
      </c>
      <c r="L62" s="551">
        <v>0</v>
      </c>
      <c r="M62" s="552">
        <v>31040</v>
      </c>
      <c r="N62" s="531">
        <f>K62*M62</f>
        <v>217280</v>
      </c>
      <c r="O62" s="531">
        <f>L62*M62</f>
        <v>0</v>
      </c>
      <c r="P62" s="532">
        <f>N62+O62</f>
        <v>217280</v>
      </c>
      <c r="Q62" s="533">
        <f>M62-G62</f>
        <v>31040</v>
      </c>
      <c r="R62" s="534">
        <f t="shared" si="32"/>
        <v>7</v>
      </c>
      <c r="S62" s="534">
        <f t="shared" si="32"/>
        <v>0</v>
      </c>
      <c r="T62" s="535">
        <f t="shared" si="33"/>
        <v>217280</v>
      </c>
      <c r="U62" s="535">
        <f t="shared" si="33"/>
        <v>0</v>
      </c>
      <c r="V62" s="528">
        <f>T62+U62</f>
        <v>217280</v>
      </c>
      <c r="W62" s="593" t="s">
        <v>33</v>
      </c>
      <c r="X62" s="559" t="s">
        <v>458</v>
      </c>
      <c r="Y62" s="553"/>
      <c r="Z62" s="554"/>
      <c r="AA62" s="553"/>
      <c r="AB62" s="553"/>
      <c r="AC62" s="553"/>
    </row>
    <row r="63" spans="1:29" s="555" customFormat="1" ht="130.5" customHeight="1" x14ac:dyDescent="0.4">
      <c r="A63" s="594">
        <v>36937819</v>
      </c>
      <c r="B63" s="549" t="s">
        <v>460</v>
      </c>
      <c r="C63" s="425" t="s">
        <v>461</v>
      </c>
      <c r="D63" s="525" t="s">
        <v>51</v>
      </c>
      <c r="E63" s="525">
        <v>10</v>
      </c>
      <c r="F63" s="526">
        <v>0</v>
      </c>
      <c r="G63" s="526">
        <v>59000</v>
      </c>
      <c r="H63" s="556">
        <f>E63*G63</f>
        <v>590000</v>
      </c>
      <c r="I63" s="557">
        <f>F63*G63</f>
        <v>0</v>
      </c>
      <c r="J63" s="558">
        <f>H63+I63</f>
        <v>590000</v>
      </c>
      <c r="K63" s="550">
        <v>70</v>
      </c>
      <c r="L63" s="551">
        <v>20</v>
      </c>
      <c r="M63" s="552">
        <v>15000</v>
      </c>
      <c r="N63" s="531">
        <f>K63*M63</f>
        <v>1050000</v>
      </c>
      <c r="O63" s="531">
        <f>L63*M63</f>
        <v>300000</v>
      </c>
      <c r="P63" s="532">
        <f>N63+O63</f>
        <v>1350000</v>
      </c>
      <c r="Q63" s="533">
        <f>M63-G63</f>
        <v>-44000</v>
      </c>
      <c r="R63" s="534">
        <f t="shared" si="32"/>
        <v>60</v>
      </c>
      <c r="S63" s="534">
        <f t="shared" si="32"/>
        <v>20</v>
      </c>
      <c r="T63" s="535">
        <f t="shared" si="33"/>
        <v>460000</v>
      </c>
      <c r="U63" s="535">
        <f t="shared" si="33"/>
        <v>300000</v>
      </c>
      <c r="V63" s="528">
        <f>T63+U63</f>
        <v>760000</v>
      </c>
      <c r="W63" s="595" t="s">
        <v>462</v>
      </c>
      <c r="X63" s="559" t="s">
        <v>458</v>
      </c>
      <c r="Y63" s="553"/>
      <c r="Z63" s="554"/>
      <c r="AA63" s="553"/>
      <c r="AB63" s="553"/>
      <c r="AC63" s="553"/>
    </row>
    <row r="64" spans="1:29" s="555" customFormat="1" ht="51.75" customHeight="1" x14ac:dyDescent="0.4">
      <c r="A64" s="549"/>
      <c r="B64" s="549" t="s">
        <v>463</v>
      </c>
      <c r="C64" s="425" t="s">
        <v>464</v>
      </c>
      <c r="D64" s="525" t="s">
        <v>51</v>
      </c>
      <c r="E64" s="525"/>
      <c r="F64" s="526"/>
      <c r="G64" s="526"/>
      <c r="H64" s="556">
        <f>E64*G64</f>
        <v>0</v>
      </c>
      <c r="I64" s="557">
        <f>F64*G64</f>
        <v>0</v>
      </c>
      <c r="J64" s="558">
        <f>H64+I64</f>
        <v>0</v>
      </c>
      <c r="K64" s="550">
        <v>20</v>
      </c>
      <c r="L64" s="551">
        <v>0</v>
      </c>
      <c r="M64" s="552">
        <v>22000</v>
      </c>
      <c r="N64" s="531">
        <f>K64*M64</f>
        <v>440000</v>
      </c>
      <c r="O64" s="531">
        <f>L64*M64</f>
        <v>0</v>
      </c>
      <c r="P64" s="532">
        <f>N64+O64</f>
        <v>440000</v>
      </c>
      <c r="Q64" s="533">
        <f>M64-G64</f>
        <v>22000</v>
      </c>
      <c r="R64" s="534">
        <f t="shared" si="32"/>
        <v>20</v>
      </c>
      <c r="S64" s="534">
        <f t="shared" si="32"/>
        <v>0</v>
      </c>
      <c r="T64" s="535">
        <f t="shared" si="33"/>
        <v>440000</v>
      </c>
      <c r="U64" s="535">
        <f t="shared" si="33"/>
        <v>0</v>
      </c>
      <c r="V64" s="528">
        <f>T64+U64</f>
        <v>440000</v>
      </c>
      <c r="W64" s="593" t="s">
        <v>33</v>
      </c>
      <c r="X64" s="559" t="s">
        <v>458</v>
      </c>
      <c r="Y64" s="553"/>
      <c r="Z64" s="554"/>
      <c r="AA64" s="553"/>
      <c r="AB64" s="553"/>
      <c r="AC64" s="553"/>
    </row>
    <row r="66" spans="1:200" s="555" customFormat="1" ht="33" x14ac:dyDescent="0.45">
      <c r="A66" s="596"/>
      <c r="B66" s="596"/>
      <c r="C66" s="597"/>
      <c r="D66" s="568"/>
      <c r="E66" s="568"/>
      <c r="F66" s="569"/>
      <c r="G66" s="569"/>
      <c r="H66" s="570"/>
      <c r="I66" s="571"/>
      <c r="J66" s="572"/>
      <c r="K66" s="573"/>
      <c r="L66" s="574"/>
      <c r="M66" s="575"/>
      <c r="N66" s="576"/>
      <c r="O66" s="576"/>
      <c r="P66" s="577"/>
      <c r="Q66" s="578"/>
      <c r="R66" s="579"/>
      <c r="S66" s="579"/>
      <c r="T66" s="580">
        <f>SUM(T61:T64)</f>
        <v>2589520</v>
      </c>
      <c r="U66" s="580">
        <f>SUM(U61:U64)</f>
        <v>300000</v>
      </c>
      <c r="V66" s="580">
        <f>SUM(V61:V64)</f>
        <v>2889520</v>
      </c>
      <c r="W66" s="592"/>
      <c r="X66" s="582"/>
      <c r="Y66" s="553"/>
      <c r="Z66" s="554"/>
      <c r="AA66" s="553"/>
      <c r="AB66" s="553"/>
      <c r="AC66" s="553"/>
    </row>
    <row r="67" spans="1:200" s="555" customFormat="1" ht="33" x14ac:dyDescent="0.45">
      <c r="A67" s="586"/>
      <c r="B67" s="1131" t="s">
        <v>66</v>
      </c>
      <c r="C67" s="1132"/>
      <c r="D67" s="1133"/>
      <c r="E67" s="568"/>
      <c r="F67" s="569"/>
      <c r="G67" s="569"/>
      <c r="H67" s="570"/>
      <c r="I67" s="571"/>
      <c r="J67" s="572"/>
      <c r="K67" s="573"/>
      <c r="L67" s="574"/>
      <c r="M67" s="575"/>
      <c r="N67" s="576"/>
      <c r="O67" s="576"/>
      <c r="P67" s="577"/>
      <c r="Q67" s="578"/>
      <c r="R67" s="579"/>
      <c r="S67" s="579"/>
      <c r="T67" s="579"/>
      <c r="U67" s="579"/>
      <c r="V67" s="571"/>
      <c r="W67" s="592"/>
      <c r="X67" s="582"/>
      <c r="Y67" s="553"/>
      <c r="Z67" s="554"/>
      <c r="AA67" s="553"/>
      <c r="AB67" s="553"/>
      <c r="AC67" s="553"/>
    </row>
    <row r="68" spans="1:200" s="604" customFormat="1" ht="78.75" x14ac:dyDescent="0.4">
      <c r="A68" s="708">
        <v>36613907</v>
      </c>
      <c r="B68" s="709" t="s">
        <v>36</v>
      </c>
      <c r="C68" s="709" t="s">
        <v>72</v>
      </c>
      <c r="D68" s="598" t="s">
        <v>28</v>
      </c>
      <c r="E68" s="599">
        <v>0</v>
      </c>
      <c r="F68" s="599">
        <v>1</v>
      </c>
      <c r="G68" s="600">
        <v>0</v>
      </c>
      <c r="H68" s="601">
        <f t="shared" ref="H68" si="34">E68*G68</f>
        <v>0</v>
      </c>
      <c r="I68" s="601">
        <f t="shared" ref="I68" si="35">F68*G68</f>
        <v>0</v>
      </c>
      <c r="J68" s="601">
        <f t="shared" ref="J68" si="36">H68+I68</f>
        <v>0</v>
      </c>
      <c r="K68" s="599">
        <v>1</v>
      </c>
      <c r="L68" s="599">
        <v>1</v>
      </c>
      <c r="M68" s="602">
        <v>35107</v>
      </c>
      <c r="N68" s="601">
        <f t="shared" ref="N68:N74" si="37">K68*M68</f>
        <v>35107</v>
      </c>
      <c r="O68" s="601">
        <f t="shared" ref="O68:O74" si="38">L68*M68</f>
        <v>35107</v>
      </c>
      <c r="P68" s="601">
        <f t="shared" ref="P68:P74" si="39">N68+O68</f>
        <v>70214</v>
      </c>
      <c r="Q68" s="601">
        <f t="shared" ref="Q68:Q74" si="40">K68-E68</f>
        <v>1</v>
      </c>
      <c r="R68" s="601">
        <f t="shared" ref="R68:S74" si="41">K68-E68</f>
        <v>1</v>
      </c>
      <c r="S68" s="601">
        <f t="shared" si="41"/>
        <v>0</v>
      </c>
      <c r="T68" s="601">
        <f t="shared" ref="T68:V74" si="42">N68-H68</f>
        <v>35107</v>
      </c>
      <c r="U68" s="601">
        <f t="shared" si="42"/>
        <v>35107</v>
      </c>
      <c r="V68" s="601">
        <f t="shared" si="42"/>
        <v>70214</v>
      </c>
      <c r="W68" s="603" t="s">
        <v>465</v>
      </c>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row>
    <row r="69" spans="1:200" s="604" customFormat="1" ht="78.75" x14ac:dyDescent="0.4">
      <c r="A69" s="708">
        <v>36613413</v>
      </c>
      <c r="B69" s="709" t="s">
        <v>36</v>
      </c>
      <c r="C69" s="709" t="s">
        <v>45</v>
      </c>
      <c r="D69" s="598" t="s">
        <v>25</v>
      </c>
      <c r="E69" s="599"/>
      <c r="F69" s="599"/>
      <c r="G69" s="600"/>
      <c r="H69" s="601"/>
      <c r="I69" s="601"/>
      <c r="J69" s="601"/>
      <c r="K69" s="599">
        <v>1</v>
      </c>
      <c r="L69" s="599">
        <v>0</v>
      </c>
      <c r="M69" s="602">
        <v>4500</v>
      </c>
      <c r="N69" s="601">
        <f t="shared" si="37"/>
        <v>4500</v>
      </c>
      <c r="O69" s="601">
        <f t="shared" si="38"/>
        <v>0</v>
      </c>
      <c r="P69" s="601">
        <f t="shared" si="39"/>
        <v>4500</v>
      </c>
      <c r="Q69" s="601">
        <f t="shared" si="40"/>
        <v>1</v>
      </c>
      <c r="R69" s="601">
        <f t="shared" si="41"/>
        <v>1</v>
      </c>
      <c r="S69" s="601">
        <f t="shared" si="41"/>
        <v>0</v>
      </c>
      <c r="T69" s="601">
        <f t="shared" si="42"/>
        <v>4500</v>
      </c>
      <c r="U69" s="601">
        <f t="shared" si="42"/>
        <v>0</v>
      </c>
      <c r="V69" s="601">
        <f t="shared" si="42"/>
        <v>4500</v>
      </c>
      <c r="W69" s="603" t="s">
        <v>392</v>
      </c>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row>
    <row r="70" spans="1:200" s="604" customFormat="1" ht="78.75" x14ac:dyDescent="0.4">
      <c r="A70" s="708">
        <v>36613428</v>
      </c>
      <c r="B70" s="709" t="s">
        <v>36</v>
      </c>
      <c r="C70" s="709" t="s">
        <v>46</v>
      </c>
      <c r="D70" s="598" t="s">
        <v>25</v>
      </c>
      <c r="E70" s="599"/>
      <c r="F70" s="599"/>
      <c r="G70" s="600"/>
      <c r="H70" s="601"/>
      <c r="I70" s="601"/>
      <c r="J70" s="601"/>
      <c r="K70" s="599">
        <v>3</v>
      </c>
      <c r="L70" s="599">
        <v>2</v>
      </c>
      <c r="M70" s="602">
        <v>1541599</v>
      </c>
      <c r="N70" s="601">
        <f t="shared" si="37"/>
        <v>4624797</v>
      </c>
      <c r="O70" s="601">
        <f t="shared" si="38"/>
        <v>3083198</v>
      </c>
      <c r="P70" s="601">
        <f t="shared" si="39"/>
        <v>7707995</v>
      </c>
      <c r="Q70" s="601">
        <f t="shared" si="40"/>
        <v>3</v>
      </c>
      <c r="R70" s="601">
        <f t="shared" si="41"/>
        <v>3</v>
      </c>
      <c r="S70" s="601">
        <f t="shared" si="41"/>
        <v>2</v>
      </c>
      <c r="T70" s="601">
        <f t="shared" si="42"/>
        <v>4624797</v>
      </c>
      <c r="U70" s="601">
        <f t="shared" si="42"/>
        <v>3083198</v>
      </c>
      <c r="V70" s="601">
        <f t="shared" si="42"/>
        <v>7707995</v>
      </c>
      <c r="W70" s="603" t="s">
        <v>392</v>
      </c>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row>
    <row r="71" spans="1:200" s="604" customFormat="1" ht="78.75" x14ac:dyDescent="0.4">
      <c r="A71" s="708">
        <v>36613781</v>
      </c>
      <c r="B71" s="710" t="s">
        <v>67</v>
      </c>
      <c r="C71" s="709" t="s">
        <v>68</v>
      </c>
      <c r="D71" s="598" t="s">
        <v>43</v>
      </c>
      <c r="E71" s="599">
        <v>0</v>
      </c>
      <c r="F71" s="599">
        <v>0</v>
      </c>
      <c r="G71" s="600">
        <v>0</v>
      </c>
      <c r="H71" s="601">
        <f t="shared" ref="H71:H74" si="43">E71*G71</f>
        <v>0</v>
      </c>
      <c r="I71" s="601">
        <f t="shared" ref="I71:I74" si="44">F71*G71</f>
        <v>0</v>
      </c>
      <c r="J71" s="601">
        <f t="shared" ref="J71:J74" si="45">H71+I71</f>
        <v>0</v>
      </c>
      <c r="K71" s="599">
        <v>3</v>
      </c>
      <c r="L71" s="599">
        <v>0</v>
      </c>
      <c r="M71" s="602">
        <v>324000</v>
      </c>
      <c r="N71" s="601">
        <f t="shared" si="37"/>
        <v>972000</v>
      </c>
      <c r="O71" s="601">
        <f t="shared" si="38"/>
        <v>0</v>
      </c>
      <c r="P71" s="601">
        <f t="shared" si="39"/>
        <v>972000</v>
      </c>
      <c r="Q71" s="601">
        <f t="shared" si="40"/>
        <v>3</v>
      </c>
      <c r="R71" s="601">
        <f t="shared" si="41"/>
        <v>3</v>
      </c>
      <c r="S71" s="601">
        <f t="shared" si="41"/>
        <v>0</v>
      </c>
      <c r="T71" s="601">
        <f t="shared" si="42"/>
        <v>972000</v>
      </c>
      <c r="U71" s="601">
        <f t="shared" si="42"/>
        <v>0</v>
      </c>
      <c r="V71" s="601">
        <f t="shared" si="42"/>
        <v>972000</v>
      </c>
      <c r="W71" s="603" t="s">
        <v>392</v>
      </c>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row>
    <row r="72" spans="1:200" s="604" customFormat="1" ht="78.75" x14ac:dyDescent="0.4">
      <c r="A72" s="708">
        <v>36613782</v>
      </c>
      <c r="B72" s="710" t="s">
        <v>42</v>
      </c>
      <c r="C72" s="709" t="s">
        <v>69</v>
      </c>
      <c r="D72" s="598" t="s">
        <v>43</v>
      </c>
      <c r="E72" s="599">
        <v>0</v>
      </c>
      <c r="F72" s="599">
        <v>0</v>
      </c>
      <c r="G72" s="600">
        <v>0</v>
      </c>
      <c r="H72" s="601">
        <f t="shared" si="43"/>
        <v>0</v>
      </c>
      <c r="I72" s="601">
        <f t="shared" si="44"/>
        <v>0</v>
      </c>
      <c r="J72" s="601">
        <f t="shared" si="45"/>
        <v>0</v>
      </c>
      <c r="K72" s="599">
        <v>2</v>
      </c>
      <c r="L72" s="599">
        <v>0</v>
      </c>
      <c r="M72" s="602">
        <v>86000</v>
      </c>
      <c r="N72" s="601">
        <f t="shared" si="37"/>
        <v>172000</v>
      </c>
      <c r="O72" s="601">
        <f t="shared" si="38"/>
        <v>0</v>
      </c>
      <c r="P72" s="601">
        <f t="shared" si="39"/>
        <v>172000</v>
      </c>
      <c r="Q72" s="601">
        <f t="shared" si="40"/>
        <v>2</v>
      </c>
      <c r="R72" s="601">
        <f t="shared" si="41"/>
        <v>2</v>
      </c>
      <c r="S72" s="601">
        <f t="shared" si="41"/>
        <v>0</v>
      </c>
      <c r="T72" s="601">
        <f t="shared" si="42"/>
        <v>172000</v>
      </c>
      <c r="U72" s="601">
        <f t="shared" si="42"/>
        <v>0</v>
      </c>
      <c r="V72" s="601">
        <f t="shared" si="42"/>
        <v>172000</v>
      </c>
      <c r="W72" s="603" t="s">
        <v>392</v>
      </c>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row>
    <row r="73" spans="1:200" s="604" customFormat="1" ht="78.75" x14ac:dyDescent="0.4">
      <c r="A73" s="708">
        <v>36613783</v>
      </c>
      <c r="B73" s="710" t="s">
        <v>70</v>
      </c>
      <c r="C73" s="709" t="s">
        <v>71</v>
      </c>
      <c r="D73" s="598" t="s">
        <v>43</v>
      </c>
      <c r="E73" s="599">
        <v>0</v>
      </c>
      <c r="F73" s="599">
        <v>0</v>
      </c>
      <c r="G73" s="600">
        <v>0</v>
      </c>
      <c r="H73" s="601">
        <f t="shared" si="43"/>
        <v>0</v>
      </c>
      <c r="I73" s="601">
        <f t="shared" si="44"/>
        <v>0</v>
      </c>
      <c r="J73" s="601">
        <f t="shared" si="45"/>
        <v>0</v>
      </c>
      <c r="K73" s="599">
        <v>1</v>
      </c>
      <c r="L73" s="599">
        <v>0</v>
      </c>
      <c r="M73" s="602">
        <v>86000</v>
      </c>
      <c r="N73" s="601">
        <f t="shared" si="37"/>
        <v>86000</v>
      </c>
      <c r="O73" s="601">
        <f t="shared" si="38"/>
        <v>0</v>
      </c>
      <c r="P73" s="601">
        <f t="shared" si="39"/>
        <v>86000</v>
      </c>
      <c r="Q73" s="601">
        <f t="shared" si="40"/>
        <v>1</v>
      </c>
      <c r="R73" s="601">
        <f t="shared" si="41"/>
        <v>1</v>
      </c>
      <c r="S73" s="601">
        <f t="shared" si="41"/>
        <v>0</v>
      </c>
      <c r="T73" s="601">
        <f t="shared" si="42"/>
        <v>86000</v>
      </c>
      <c r="U73" s="601">
        <f t="shared" si="42"/>
        <v>0</v>
      </c>
      <c r="V73" s="601">
        <f t="shared" si="42"/>
        <v>86000</v>
      </c>
      <c r="W73" s="603" t="s">
        <v>392</v>
      </c>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row>
    <row r="74" spans="1:200" s="606" customFormat="1" ht="69.75" x14ac:dyDescent="0.35">
      <c r="A74" s="1">
        <v>42</v>
      </c>
      <c r="B74" s="2" t="s">
        <v>36</v>
      </c>
      <c r="C74" s="2" t="s">
        <v>466</v>
      </c>
      <c r="D74" s="3" t="s">
        <v>25</v>
      </c>
      <c r="E74" s="4">
        <v>6</v>
      </c>
      <c r="F74" s="4">
        <v>2</v>
      </c>
      <c r="G74" s="6">
        <v>339999</v>
      </c>
      <c r="H74" s="5">
        <f t="shared" si="43"/>
        <v>2039994</v>
      </c>
      <c r="I74" s="5">
        <f t="shared" si="44"/>
        <v>679998</v>
      </c>
      <c r="J74" s="5">
        <f t="shared" si="45"/>
        <v>2719992</v>
      </c>
      <c r="K74" s="4">
        <v>6</v>
      </c>
      <c r="L74" s="4">
        <v>5</v>
      </c>
      <c r="M74" s="6">
        <v>339999</v>
      </c>
      <c r="N74" s="5">
        <f t="shared" si="37"/>
        <v>2039994</v>
      </c>
      <c r="O74" s="5">
        <f t="shared" si="38"/>
        <v>1699995</v>
      </c>
      <c r="P74" s="5">
        <f t="shared" si="39"/>
        <v>3739989</v>
      </c>
      <c r="Q74" s="5">
        <f t="shared" si="40"/>
        <v>0</v>
      </c>
      <c r="R74" s="5">
        <f t="shared" si="41"/>
        <v>0</v>
      </c>
      <c r="S74" s="5">
        <f t="shared" si="41"/>
        <v>3</v>
      </c>
      <c r="T74" s="5">
        <f t="shared" si="42"/>
        <v>0</v>
      </c>
      <c r="U74" s="5">
        <f t="shared" si="42"/>
        <v>1019997</v>
      </c>
      <c r="V74" s="5">
        <f t="shared" si="42"/>
        <v>1019997</v>
      </c>
      <c r="W74" s="605" t="s">
        <v>44</v>
      </c>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c r="DP74" s="7"/>
      <c r="DQ74" s="7"/>
      <c r="DR74" s="7"/>
      <c r="DS74" s="7"/>
      <c r="DT74" s="7"/>
      <c r="DU74" s="7"/>
      <c r="DV74" s="7"/>
      <c r="DW74" s="7"/>
      <c r="DX74" s="7"/>
      <c r="DY74" s="7"/>
      <c r="DZ74" s="7"/>
      <c r="EA74" s="7"/>
      <c r="EB74" s="7"/>
      <c r="EC74" s="7"/>
      <c r="ED74" s="7"/>
      <c r="EE74" s="7"/>
      <c r="EF74" s="7"/>
      <c r="EG74" s="7"/>
      <c r="EH74" s="7"/>
      <c r="EI74" s="7"/>
      <c r="EJ74" s="7"/>
      <c r="EK74" s="7"/>
      <c r="EL74" s="7"/>
      <c r="EM74" s="7"/>
      <c r="EN74" s="7"/>
      <c r="EO74" s="7"/>
      <c r="EP74" s="7"/>
      <c r="EQ74" s="7"/>
      <c r="ER74" s="7"/>
      <c r="ES74" s="7"/>
      <c r="ET74" s="7"/>
      <c r="EU74" s="7"/>
      <c r="EV74" s="7"/>
      <c r="EW74" s="7"/>
      <c r="EX74" s="7"/>
      <c r="EY74" s="7"/>
      <c r="EZ74" s="7"/>
      <c r="FA74" s="7"/>
      <c r="FB74" s="7"/>
      <c r="FC74" s="7"/>
      <c r="FD74" s="7"/>
      <c r="FE74" s="7"/>
      <c r="FF74" s="7"/>
      <c r="FG74" s="7"/>
      <c r="FH74" s="7"/>
      <c r="FI74" s="7"/>
      <c r="FJ74" s="7"/>
      <c r="FK74" s="7"/>
      <c r="FL74" s="7"/>
      <c r="FM74" s="7"/>
      <c r="FN74" s="7"/>
      <c r="FO74" s="7"/>
      <c r="FP74" s="7"/>
      <c r="FQ74" s="7"/>
      <c r="FR74" s="7"/>
      <c r="FS74" s="7"/>
      <c r="FT74" s="7"/>
      <c r="FU74" s="7"/>
      <c r="FV74" s="7"/>
      <c r="FW74" s="7"/>
      <c r="FX74" s="7"/>
      <c r="FY74" s="7"/>
      <c r="FZ74" s="7"/>
      <c r="GA74" s="7"/>
      <c r="GB74" s="7"/>
      <c r="GC74" s="7"/>
      <c r="GD74" s="7"/>
      <c r="GE74" s="7"/>
      <c r="GF74" s="7"/>
      <c r="GG74" s="7"/>
      <c r="GH74" s="7"/>
      <c r="GI74" s="7"/>
      <c r="GJ74" s="7"/>
      <c r="GK74" s="7"/>
      <c r="GL74" s="7"/>
      <c r="GM74" s="7"/>
      <c r="GN74" s="7"/>
      <c r="GO74" s="7"/>
      <c r="GP74" s="7"/>
      <c r="GQ74" s="7"/>
      <c r="GR74" s="7"/>
    </row>
    <row r="75" spans="1:200" s="620" customFormat="1" ht="33.75" thickBot="1" x14ac:dyDescent="0.4">
      <c r="A75" s="607"/>
      <c r="B75" s="607"/>
      <c r="C75" s="608"/>
      <c r="D75" s="609"/>
      <c r="E75" s="609"/>
      <c r="F75" s="609"/>
      <c r="G75" s="609"/>
      <c r="H75" s="610"/>
      <c r="I75" s="610"/>
      <c r="J75" s="611"/>
      <c r="K75" s="612"/>
      <c r="L75" s="613"/>
      <c r="M75" s="613"/>
      <c r="N75" s="614"/>
      <c r="O75" s="614"/>
      <c r="P75" s="615"/>
      <c r="Q75" s="616"/>
      <c r="R75" s="609"/>
      <c r="S75" s="609"/>
      <c r="T75" s="617">
        <f>SUM(T68:T74)</f>
        <v>5894404</v>
      </c>
      <c r="U75" s="617">
        <f>SUM(U68:U74)</f>
        <v>4138302</v>
      </c>
      <c r="V75" s="617">
        <f>SUM(V68:V74)</f>
        <v>10032706</v>
      </c>
      <c r="W75" s="618"/>
      <c r="X75" s="619"/>
      <c r="Y75" s="618"/>
    </row>
    <row r="76" spans="1:200" s="635" customFormat="1" ht="28.5" x14ac:dyDescent="0.45">
      <c r="A76" s="621"/>
      <c r="B76" s="1134" t="s">
        <v>467</v>
      </c>
      <c r="C76" s="1135"/>
      <c r="D76" s="622"/>
      <c r="E76" s="623"/>
      <c r="F76" s="623"/>
      <c r="G76" s="624"/>
      <c r="H76" s="625"/>
      <c r="I76" s="625"/>
      <c r="J76" s="626"/>
      <c r="K76" s="627"/>
      <c r="L76" s="628"/>
      <c r="M76" s="629"/>
      <c r="N76" s="630"/>
      <c r="O76" s="630"/>
      <c r="P76" s="631"/>
      <c r="Q76" s="632"/>
      <c r="R76" s="625"/>
      <c r="S76" s="625"/>
      <c r="T76" s="625"/>
      <c r="U76" s="625"/>
      <c r="V76" s="625"/>
      <c r="W76" s="633"/>
      <c r="X76" s="634"/>
    </row>
    <row r="77" spans="1:200" s="635" customFormat="1" ht="63.75" customHeight="1" x14ac:dyDescent="0.45">
      <c r="A77" s="636"/>
      <c r="B77" s="636" t="s">
        <v>468</v>
      </c>
      <c r="C77" s="636" t="s">
        <v>469</v>
      </c>
      <c r="D77" s="622" t="s">
        <v>26</v>
      </c>
      <c r="E77" s="623"/>
      <c r="F77" s="623"/>
      <c r="G77" s="624"/>
      <c r="H77" s="625"/>
      <c r="I77" s="625"/>
      <c r="J77" s="626"/>
      <c r="K77" s="627">
        <v>0</v>
      </c>
      <c r="L77" s="628">
        <v>5</v>
      </c>
      <c r="M77" s="629">
        <v>37650</v>
      </c>
      <c r="N77" s="531">
        <f t="shared" ref="N77:N88" si="46">K77*M77</f>
        <v>0</v>
      </c>
      <c r="O77" s="531">
        <f>L77*M77</f>
        <v>188250</v>
      </c>
      <c r="P77" s="532">
        <f>N77+O77</f>
        <v>188250</v>
      </c>
      <c r="Q77" s="533">
        <f t="shared" ref="Q77:Q85" si="47">M77-G77</f>
        <v>37650</v>
      </c>
      <c r="R77" s="534">
        <f t="shared" ref="R77:S88" si="48">K77-E77</f>
        <v>0</v>
      </c>
      <c r="S77" s="534">
        <f t="shared" si="48"/>
        <v>5</v>
      </c>
      <c r="T77" s="535">
        <f t="shared" ref="T77:U88" si="49">N77-H77</f>
        <v>0</v>
      </c>
      <c r="U77" s="535">
        <f t="shared" si="49"/>
        <v>188250</v>
      </c>
      <c r="V77" s="625">
        <f t="shared" ref="V77:V87" si="50">T77+U77</f>
        <v>188250</v>
      </c>
      <c r="W77" s="633" t="s">
        <v>33</v>
      </c>
      <c r="X77" s="634" t="s">
        <v>470</v>
      </c>
      <c r="Y77" s="635" t="s">
        <v>471</v>
      </c>
    </row>
    <row r="78" spans="1:200" s="635" customFormat="1" ht="39.75" customHeight="1" x14ac:dyDescent="0.45">
      <c r="A78" s="636"/>
      <c r="B78" s="636" t="s">
        <v>468</v>
      </c>
      <c r="C78" s="636" t="s">
        <v>472</v>
      </c>
      <c r="D78" s="622" t="s">
        <v>26</v>
      </c>
      <c r="E78" s="623"/>
      <c r="F78" s="623"/>
      <c r="G78" s="624"/>
      <c r="H78" s="625"/>
      <c r="I78" s="625"/>
      <c r="J78" s="626"/>
      <c r="K78" s="627">
        <v>0</v>
      </c>
      <c r="L78" s="628">
        <v>5</v>
      </c>
      <c r="M78" s="629">
        <v>37650</v>
      </c>
      <c r="N78" s="531">
        <f t="shared" si="46"/>
        <v>0</v>
      </c>
      <c r="O78" s="531">
        <f t="shared" ref="O78:O88" si="51">L78*M78</f>
        <v>188250</v>
      </c>
      <c r="P78" s="532">
        <f t="shared" ref="P78:P87" si="52">N78+O78</f>
        <v>188250</v>
      </c>
      <c r="Q78" s="533">
        <f t="shared" si="47"/>
        <v>37650</v>
      </c>
      <c r="R78" s="534">
        <f t="shared" si="48"/>
        <v>0</v>
      </c>
      <c r="S78" s="534">
        <f t="shared" si="48"/>
        <v>5</v>
      </c>
      <c r="T78" s="535">
        <f t="shared" si="49"/>
        <v>0</v>
      </c>
      <c r="U78" s="535">
        <f t="shared" si="49"/>
        <v>188250</v>
      </c>
      <c r="V78" s="625">
        <f t="shared" si="50"/>
        <v>188250</v>
      </c>
      <c r="W78" s="633" t="s">
        <v>33</v>
      </c>
      <c r="X78" s="634" t="s">
        <v>470</v>
      </c>
      <c r="Y78" s="635" t="s">
        <v>471</v>
      </c>
    </row>
    <row r="79" spans="1:200" s="635" customFormat="1" ht="53.25" customHeight="1" x14ac:dyDescent="0.45">
      <c r="A79" s="636"/>
      <c r="B79" s="636" t="s">
        <v>468</v>
      </c>
      <c r="C79" s="636" t="s">
        <v>473</v>
      </c>
      <c r="D79" s="622" t="s">
        <v>26</v>
      </c>
      <c r="E79" s="623"/>
      <c r="F79" s="623"/>
      <c r="G79" s="624"/>
      <c r="H79" s="625"/>
      <c r="I79" s="625"/>
      <c r="J79" s="626"/>
      <c r="K79" s="627">
        <v>0</v>
      </c>
      <c r="L79" s="628">
        <v>5</v>
      </c>
      <c r="M79" s="629">
        <v>37650</v>
      </c>
      <c r="N79" s="531">
        <f t="shared" si="46"/>
        <v>0</v>
      </c>
      <c r="O79" s="531">
        <f t="shared" si="51"/>
        <v>188250</v>
      </c>
      <c r="P79" s="532">
        <f t="shared" si="52"/>
        <v>188250</v>
      </c>
      <c r="Q79" s="533">
        <f t="shared" si="47"/>
        <v>37650</v>
      </c>
      <c r="R79" s="534">
        <f t="shared" si="48"/>
        <v>0</v>
      </c>
      <c r="S79" s="534">
        <f t="shared" si="48"/>
        <v>5</v>
      </c>
      <c r="T79" s="535">
        <f t="shared" si="49"/>
        <v>0</v>
      </c>
      <c r="U79" s="535">
        <f t="shared" si="49"/>
        <v>188250</v>
      </c>
      <c r="V79" s="625">
        <f t="shared" si="50"/>
        <v>188250</v>
      </c>
      <c r="W79" s="633" t="s">
        <v>33</v>
      </c>
      <c r="X79" s="634" t="s">
        <v>470</v>
      </c>
      <c r="Y79" s="635" t="s">
        <v>471</v>
      </c>
    </row>
    <row r="80" spans="1:200" s="635" customFormat="1" ht="59.25" customHeight="1" x14ac:dyDescent="0.45">
      <c r="A80" s="636"/>
      <c r="B80" s="636" t="s">
        <v>468</v>
      </c>
      <c r="C80" s="636" t="s">
        <v>474</v>
      </c>
      <c r="D80" s="622" t="s">
        <v>26</v>
      </c>
      <c r="E80" s="623"/>
      <c r="F80" s="623"/>
      <c r="G80" s="624"/>
      <c r="H80" s="625"/>
      <c r="I80" s="625"/>
      <c r="J80" s="626"/>
      <c r="K80" s="627">
        <v>0</v>
      </c>
      <c r="L80" s="628">
        <v>5</v>
      </c>
      <c r="M80" s="629">
        <v>37650</v>
      </c>
      <c r="N80" s="531">
        <f t="shared" si="46"/>
        <v>0</v>
      </c>
      <c r="O80" s="531">
        <f t="shared" si="51"/>
        <v>188250</v>
      </c>
      <c r="P80" s="532">
        <f t="shared" si="52"/>
        <v>188250</v>
      </c>
      <c r="Q80" s="533">
        <f t="shared" si="47"/>
        <v>37650</v>
      </c>
      <c r="R80" s="534">
        <f t="shared" si="48"/>
        <v>0</v>
      </c>
      <c r="S80" s="534">
        <f t="shared" si="48"/>
        <v>5</v>
      </c>
      <c r="T80" s="535">
        <f t="shared" si="49"/>
        <v>0</v>
      </c>
      <c r="U80" s="535">
        <f t="shared" si="49"/>
        <v>188250</v>
      </c>
      <c r="V80" s="625">
        <f t="shared" si="50"/>
        <v>188250</v>
      </c>
      <c r="W80" s="633" t="s">
        <v>33</v>
      </c>
      <c r="X80" s="634" t="s">
        <v>470</v>
      </c>
      <c r="Y80" s="635" t="s">
        <v>471</v>
      </c>
    </row>
    <row r="81" spans="1:25" s="635" customFormat="1" ht="49.5" customHeight="1" x14ac:dyDescent="0.45">
      <c r="A81" s="636"/>
      <c r="B81" s="636" t="s">
        <v>468</v>
      </c>
      <c r="C81" s="636" t="s">
        <v>475</v>
      </c>
      <c r="D81" s="622" t="s">
        <v>26</v>
      </c>
      <c r="E81" s="623"/>
      <c r="F81" s="623"/>
      <c r="G81" s="624"/>
      <c r="H81" s="625"/>
      <c r="I81" s="625"/>
      <c r="J81" s="626"/>
      <c r="K81" s="627">
        <v>0</v>
      </c>
      <c r="L81" s="628">
        <v>5</v>
      </c>
      <c r="M81" s="629">
        <v>37650</v>
      </c>
      <c r="N81" s="531">
        <f t="shared" si="46"/>
        <v>0</v>
      </c>
      <c r="O81" s="531">
        <f t="shared" si="51"/>
        <v>188250</v>
      </c>
      <c r="P81" s="532">
        <f t="shared" si="52"/>
        <v>188250</v>
      </c>
      <c r="Q81" s="533">
        <f t="shared" si="47"/>
        <v>37650</v>
      </c>
      <c r="R81" s="534">
        <f t="shared" si="48"/>
        <v>0</v>
      </c>
      <c r="S81" s="534">
        <f t="shared" si="48"/>
        <v>5</v>
      </c>
      <c r="T81" s="535">
        <f t="shared" si="49"/>
        <v>0</v>
      </c>
      <c r="U81" s="535">
        <f t="shared" si="49"/>
        <v>188250</v>
      </c>
      <c r="V81" s="625">
        <f t="shared" si="50"/>
        <v>188250</v>
      </c>
      <c r="W81" s="633" t="s">
        <v>33</v>
      </c>
      <c r="X81" s="634" t="s">
        <v>470</v>
      </c>
      <c r="Y81" s="635" t="s">
        <v>471</v>
      </c>
    </row>
    <row r="82" spans="1:25" s="635" customFormat="1" ht="40.5" customHeight="1" x14ac:dyDescent="0.45">
      <c r="A82" s="636"/>
      <c r="B82" s="636" t="s">
        <v>468</v>
      </c>
      <c r="C82" s="636" t="s">
        <v>476</v>
      </c>
      <c r="D82" s="622" t="s">
        <v>26</v>
      </c>
      <c r="E82" s="623"/>
      <c r="F82" s="623"/>
      <c r="G82" s="624"/>
      <c r="H82" s="625"/>
      <c r="I82" s="625"/>
      <c r="J82" s="626"/>
      <c r="K82" s="627">
        <v>0</v>
      </c>
      <c r="L82" s="628">
        <v>5</v>
      </c>
      <c r="M82" s="629">
        <v>37650</v>
      </c>
      <c r="N82" s="531">
        <f t="shared" si="46"/>
        <v>0</v>
      </c>
      <c r="O82" s="531">
        <f t="shared" si="51"/>
        <v>188250</v>
      </c>
      <c r="P82" s="532">
        <f t="shared" si="52"/>
        <v>188250</v>
      </c>
      <c r="Q82" s="533">
        <f t="shared" si="47"/>
        <v>37650</v>
      </c>
      <c r="R82" s="534">
        <f t="shared" si="48"/>
        <v>0</v>
      </c>
      <c r="S82" s="534">
        <f t="shared" si="48"/>
        <v>5</v>
      </c>
      <c r="T82" s="535">
        <f t="shared" si="49"/>
        <v>0</v>
      </c>
      <c r="U82" s="535">
        <f t="shared" si="49"/>
        <v>188250</v>
      </c>
      <c r="V82" s="625">
        <f t="shared" si="50"/>
        <v>188250</v>
      </c>
      <c r="W82" s="633" t="s">
        <v>33</v>
      </c>
      <c r="X82" s="634" t="s">
        <v>470</v>
      </c>
      <c r="Y82" s="635" t="s">
        <v>471</v>
      </c>
    </row>
    <row r="83" spans="1:25" s="635" customFormat="1" ht="38.25" customHeight="1" x14ac:dyDescent="0.45">
      <c r="A83" s="636"/>
      <c r="B83" s="636" t="s">
        <v>468</v>
      </c>
      <c r="C83" s="636" t="s">
        <v>477</v>
      </c>
      <c r="D83" s="622" t="s">
        <v>26</v>
      </c>
      <c r="E83" s="623"/>
      <c r="F83" s="623"/>
      <c r="G83" s="624"/>
      <c r="H83" s="625"/>
      <c r="I83" s="625"/>
      <c r="J83" s="626"/>
      <c r="K83" s="627">
        <v>0</v>
      </c>
      <c r="L83" s="628">
        <v>5</v>
      </c>
      <c r="M83" s="629">
        <v>83300</v>
      </c>
      <c r="N83" s="531">
        <f t="shared" si="46"/>
        <v>0</v>
      </c>
      <c r="O83" s="531">
        <f t="shared" si="51"/>
        <v>416500</v>
      </c>
      <c r="P83" s="532">
        <f t="shared" si="52"/>
        <v>416500</v>
      </c>
      <c r="Q83" s="533">
        <f t="shared" si="47"/>
        <v>83300</v>
      </c>
      <c r="R83" s="534">
        <f t="shared" si="48"/>
        <v>0</v>
      </c>
      <c r="S83" s="534">
        <f t="shared" si="48"/>
        <v>5</v>
      </c>
      <c r="T83" s="535">
        <f t="shared" si="49"/>
        <v>0</v>
      </c>
      <c r="U83" s="535">
        <f t="shared" si="49"/>
        <v>416500</v>
      </c>
      <c r="V83" s="625">
        <f t="shared" si="50"/>
        <v>416500</v>
      </c>
      <c r="W83" s="633" t="s">
        <v>33</v>
      </c>
      <c r="X83" s="634" t="s">
        <v>470</v>
      </c>
    </row>
    <row r="84" spans="1:25" s="635" customFormat="1" ht="45.75" customHeight="1" x14ac:dyDescent="0.45">
      <c r="A84" s="636"/>
      <c r="B84" s="636" t="s">
        <v>468</v>
      </c>
      <c r="C84" s="636" t="s">
        <v>478</v>
      </c>
      <c r="D84" s="622" t="s">
        <v>26</v>
      </c>
      <c r="E84" s="623"/>
      <c r="F84" s="623"/>
      <c r="G84" s="624"/>
      <c r="H84" s="625"/>
      <c r="I84" s="625"/>
      <c r="J84" s="626"/>
      <c r="K84" s="627">
        <v>0</v>
      </c>
      <c r="L84" s="628">
        <v>5</v>
      </c>
      <c r="M84" s="629">
        <v>83300</v>
      </c>
      <c r="N84" s="531">
        <f t="shared" si="46"/>
        <v>0</v>
      </c>
      <c r="O84" s="531">
        <f t="shared" si="51"/>
        <v>416500</v>
      </c>
      <c r="P84" s="532">
        <f t="shared" si="52"/>
        <v>416500</v>
      </c>
      <c r="Q84" s="533">
        <f t="shared" si="47"/>
        <v>83300</v>
      </c>
      <c r="R84" s="534">
        <f t="shared" si="48"/>
        <v>0</v>
      </c>
      <c r="S84" s="534">
        <f t="shared" si="48"/>
        <v>5</v>
      </c>
      <c r="T84" s="535">
        <f t="shared" si="49"/>
        <v>0</v>
      </c>
      <c r="U84" s="535">
        <f t="shared" si="49"/>
        <v>416500</v>
      </c>
      <c r="V84" s="625">
        <f t="shared" si="50"/>
        <v>416500</v>
      </c>
      <c r="W84" s="633" t="s">
        <v>33</v>
      </c>
      <c r="X84" s="634" t="s">
        <v>470</v>
      </c>
    </row>
    <row r="85" spans="1:25" s="635" customFormat="1" ht="36" customHeight="1" x14ac:dyDescent="0.45">
      <c r="A85" s="636"/>
      <c r="B85" s="636" t="s">
        <v>468</v>
      </c>
      <c r="C85" s="636" t="s">
        <v>479</v>
      </c>
      <c r="D85" s="622" t="s">
        <v>26</v>
      </c>
      <c r="E85" s="623"/>
      <c r="F85" s="623"/>
      <c r="G85" s="624"/>
      <c r="H85" s="625"/>
      <c r="I85" s="625"/>
      <c r="J85" s="626"/>
      <c r="K85" s="627">
        <v>0</v>
      </c>
      <c r="L85" s="628">
        <v>3</v>
      </c>
      <c r="M85" s="629">
        <v>83300</v>
      </c>
      <c r="N85" s="531">
        <f t="shared" si="46"/>
        <v>0</v>
      </c>
      <c r="O85" s="531">
        <f t="shared" si="51"/>
        <v>249900</v>
      </c>
      <c r="P85" s="532">
        <f t="shared" si="52"/>
        <v>249900</v>
      </c>
      <c r="Q85" s="533">
        <f t="shared" si="47"/>
        <v>83300</v>
      </c>
      <c r="R85" s="534">
        <f t="shared" si="48"/>
        <v>0</v>
      </c>
      <c r="S85" s="534">
        <f t="shared" si="48"/>
        <v>3</v>
      </c>
      <c r="T85" s="535">
        <f t="shared" si="49"/>
        <v>0</v>
      </c>
      <c r="U85" s="535">
        <f t="shared" si="49"/>
        <v>249900</v>
      </c>
      <c r="V85" s="625">
        <f t="shared" si="50"/>
        <v>249900</v>
      </c>
      <c r="W85" s="633" t="s">
        <v>33</v>
      </c>
      <c r="X85" s="634" t="s">
        <v>470</v>
      </c>
    </row>
    <row r="86" spans="1:25" s="635" customFormat="1" ht="56.25" customHeight="1" x14ac:dyDescent="0.45">
      <c r="A86" s="636"/>
      <c r="B86" s="636" t="s">
        <v>468</v>
      </c>
      <c r="C86" s="636" t="s">
        <v>480</v>
      </c>
      <c r="D86" s="622" t="s">
        <v>26</v>
      </c>
      <c r="E86" s="623"/>
      <c r="F86" s="623"/>
      <c r="G86" s="624"/>
      <c r="H86" s="625"/>
      <c r="I86" s="625"/>
      <c r="J86" s="626"/>
      <c r="K86" s="627">
        <v>0</v>
      </c>
      <c r="L86" s="628">
        <v>5</v>
      </c>
      <c r="M86" s="629">
        <v>37650</v>
      </c>
      <c r="N86" s="531">
        <f t="shared" si="46"/>
        <v>0</v>
      </c>
      <c r="O86" s="531">
        <f t="shared" si="51"/>
        <v>188250</v>
      </c>
      <c r="P86" s="532">
        <f t="shared" si="52"/>
        <v>188250</v>
      </c>
      <c r="Q86" s="533"/>
      <c r="R86" s="534">
        <f t="shared" si="48"/>
        <v>0</v>
      </c>
      <c r="S86" s="534">
        <f t="shared" si="48"/>
        <v>5</v>
      </c>
      <c r="T86" s="535">
        <f t="shared" si="49"/>
        <v>0</v>
      </c>
      <c r="U86" s="535">
        <f t="shared" si="49"/>
        <v>188250</v>
      </c>
      <c r="V86" s="625">
        <f t="shared" si="50"/>
        <v>188250</v>
      </c>
      <c r="W86" s="633" t="s">
        <v>33</v>
      </c>
      <c r="X86" s="634" t="s">
        <v>470</v>
      </c>
    </row>
    <row r="87" spans="1:25" s="635" customFormat="1" ht="60.75" customHeight="1" x14ac:dyDescent="0.45">
      <c r="A87" s="636"/>
      <c r="B87" s="636" t="s">
        <v>481</v>
      </c>
      <c r="C87" s="636" t="s">
        <v>482</v>
      </c>
      <c r="D87" s="622" t="s">
        <v>26</v>
      </c>
      <c r="E87" s="623"/>
      <c r="F87" s="623"/>
      <c r="G87" s="624"/>
      <c r="H87" s="625"/>
      <c r="I87" s="625"/>
      <c r="J87" s="626"/>
      <c r="K87" s="627">
        <v>0</v>
      </c>
      <c r="L87" s="628">
        <v>10</v>
      </c>
      <c r="M87" s="629">
        <v>29000</v>
      </c>
      <c r="N87" s="531">
        <f t="shared" si="46"/>
        <v>0</v>
      </c>
      <c r="O87" s="531">
        <f t="shared" si="51"/>
        <v>290000</v>
      </c>
      <c r="P87" s="532">
        <f t="shared" si="52"/>
        <v>290000</v>
      </c>
      <c r="Q87" s="533">
        <f>M87-G87</f>
        <v>29000</v>
      </c>
      <c r="R87" s="534">
        <f t="shared" si="48"/>
        <v>0</v>
      </c>
      <c r="S87" s="534">
        <f t="shared" si="48"/>
        <v>10</v>
      </c>
      <c r="T87" s="535">
        <f t="shared" si="49"/>
        <v>0</v>
      </c>
      <c r="U87" s="535">
        <f t="shared" si="49"/>
        <v>290000</v>
      </c>
      <c r="V87" s="625">
        <f t="shared" si="50"/>
        <v>290000</v>
      </c>
      <c r="W87" s="633" t="s">
        <v>33</v>
      </c>
      <c r="X87" s="634" t="s">
        <v>470</v>
      </c>
    </row>
    <row r="88" spans="1:25" s="635" customFormat="1" ht="47.25" customHeight="1" x14ac:dyDescent="0.45">
      <c r="A88" s="636"/>
      <c r="B88" s="636" t="s">
        <v>483</v>
      </c>
      <c r="C88" s="636" t="s">
        <v>484</v>
      </c>
      <c r="D88" s="622" t="s">
        <v>26</v>
      </c>
      <c r="E88" s="623"/>
      <c r="F88" s="623"/>
      <c r="G88" s="624"/>
      <c r="H88" s="625"/>
      <c r="I88" s="625"/>
      <c r="J88" s="626"/>
      <c r="K88" s="627">
        <v>0</v>
      </c>
      <c r="L88" s="628">
        <v>20</v>
      </c>
      <c r="M88" s="629">
        <v>70890</v>
      </c>
      <c r="N88" s="531">
        <f t="shared" si="46"/>
        <v>0</v>
      </c>
      <c r="O88" s="531">
        <f t="shared" si="51"/>
        <v>1417800</v>
      </c>
      <c r="P88" s="532">
        <f>N88+O88</f>
        <v>1417800</v>
      </c>
      <c r="Q88" s="533">
        <f>M88-G88</f>
        <v>70890</v>
      </c>
      <c r="R88" s="534">
        <f t="shared" si="48"/>
        <v>0</v>
      </c>
      <c r="S88" s="534">
        <f t="shared" si="48"/>
        <v>20</v>
      </c>
      <c r="T88" s="535">
        <f t="shared" si="49"/>
        <v>0</v>
      </c>
      <c r="U88" s="535">
        <f t="shared" si="49"/>
        <v>1417800</v>
      </c>
      <c r="V88" s="625">
        <f>T88+U88</f>
        <v>1417800</v>
      </c>
      <c r="W88" s="633" t="s">
        <v>33</v>
      </c>
      <c r="X88" s="634" t="s">
        <v>470</v>
      </c>
    </row>
    <row r="89" spans="1:25" s="635" customFormat="1" ht="33" x14ac:dyDescent="0.45">
      <c r="A89" s="636"/>
      <c r="B89" s="636"/>
      <c r="C89" s="636"/>
      <c r="D89" s="622"/>
      <c r="E89" s="623"/>
      <c r="F89" s="623"/>
      <c r="G89" s="624"/>
      <c r="H89" s="625"/>
      <c r="I89" s="625"/>
      <c r="J89" s="626"/>
      <c r="K89" s="627"/>
      <c r="L89" s="628"/>
      <c r="M89" s="629"/>
      <c r="N89" s="630"/>
      <c r="O89" s="630"/>
      <c r="P89" s="631"/>
      <c r="Q89" s="632"/>
      <c r="R89" s="625"/>
      <c r="S89" s="625"/>
      <c r="T89" s="637">
        <f>SUM(T77:T88)</f>
        <v>0</v>
      </c>
      <c r="U89" s="637">
        <f>SUM(U77:U88)</f>
        <v>4108450</v>
      </c>
      <c r="V89" s="637">
        <f>SUM(V77:V88)</f>
        <v>4108450</v>
      </c>
      <c r="W89" s="638"/>
      <c r="X89" s="639"/>
    </row>
    <row r="90" spans="1:25" s="635" customFormat="1" ht="28.5" x14ac:dyDescent="0.45">
      <c r="B90" s="1134" t="s">
        <v>485</v>
      </c>
      <c r="C90" s="1135"/>
      <c r="D90" s="622"/>
      <c r="E90" s="623"/>
      <c r="F90" s="623"/>
      <c r="G90" s="624"/>
      <c r="H90" s="625"/>
      <c r="I90" s="625"/>
      <c r="J90" s="626"/>
      <c r="K90" s="627"/>
      <c r="L90" s="628"/>
      <c r="M90" s="629"/>
      <c r="N90" s="630"/>
      <c r="O90" s="630"/>
      <c r="P90" s="631"/>
      <c r="Q90" s="632"/>
      <c r="R90" s="625"/>
      <c r="S90" s="625"/>
      <c r="T90" s="625"/>
      <c r="U90" s="625"/>
      <c r="V90" s="625"/>
      <c r="W90" s="633"/>
      <c r="X90" s="634"/>
    </row>
    <row r="91" spans="1:25" s="635" customFormat="1" ht="84" customHeight="1" x14ac:dyDescent="0.45">
      <c r="A91" s="636"/>
      <c r="B91" s="636" t="s">
        <v>486</v>
      </c>
      <c r="C91" s="636" t="s">
        <v>487</v>
      </c>
      <c r="D91" s="622" t="s">
        <v>25</v>
      </c>
      <c r="E91" s="623"/>
      <c r="F91" s="623"/>
      <c r="G91" s="624"/>
      <c r="H91" s="625"/>
      <c r="I91" s="625"/>
      <c r="J91" s="626"/>
      <c r="K91" s="627">
        <v>0</v>
      </c>
      <c r="L91" s="628">
        <v>20</v>
      </c>
      <c r="M91" s="624">
        <v>4405</v>
      </c>
      <c r="N91" s="531">
        <f t="shared" ref="N91:N134" si="53">K91*M91</f>
        <v>0</v>
      </c>
      <c r="O91" s="531">
        <f t="shared" ref="O91:O134" si="54">L91*M91</f>
        <v>88100</v>
      </c>
      <c r="P91" s="532">
        <f t="shared" ref="P91:P134" si="55">N91+O91</f>
        <v>88100</v>
      </c>
      <c r="Q91" s="533">
        <f t="shared" ref="Q91:Q134" si="56">M91-G91</f>
        <v>4405</v>
      </c>
      <c r="R91" s="534">
        <f t="shared" ref="R91:S123" si="57">K91-E91</f>
        <v>0</v>
      </c>
      <c r="S91" s="534">
        <f t="shared" si="57"/>
        <v>20</v>
      </c>
      <c r="T91" s="535">
        <f t="shared" ref="T91:U123" si="58">N91-H91</f>
        <v>0</v>
      </c>
      <c r="U91" s="535">
        <f t="shared" si="58"/>
        <v>88100</v>
      </c>
      <c r="V91" s="625">
        <f t="shared" ref="V91:V134" si="59">T91+U91</f>
        <v>88100</v>
      </c>
      <c r="W91" s="633" t="s">
        <v>488</v>
      </c>
      <c r="X91" s="634"/>
      <c r="Y91" s="640"/>
    </row>
    <row r="92" spans="1:25" s="635" customFormat="1" ht="71.25" customHeight="1" x14ac:dyDescent="0.45">
      <c r="A92" s="636">
        <v>36197132</v>
      </c>
      <c r="B92" s="636" t="s">
        <v>489</v>
      </c>
      <c r="C92" s="636" t="s">
        <v>490</v>
      </c>
      <c r="D92" s="622" t="s">
        <v>25</v>
      </c>
      <c r="E92" s="623"/>
      <c r="F92" s="623"/>
      <c r="G92" s="624"/>
      <c r="H92" s="625"/>
      <c r="I92" s="625"/>
      <c r="J92" s="626"/>
      <c r="K92" s="627">
        <v>0</v>
      </c>
      <c r="L92" s="628">
        <v>8</v>
      </c>
      <c r="M92" s="624">
        <v>190210</v>
      </c>
      <c r="N92" s="531">
        <f t="shared" si="53"/>
        <v>0</v>
      </c>
      <c r="O92" s="531">
        <f t="shared" si="54"/>
        <v>1521680</v>
      </c>
      <c r="P92" s="532">
        <f t="shared" si="55"/>
        <v>1521680</v>
      </c>
      <c r="Q92" s="533">
        <f t="shared" si="56"/>
        <v>190210</v>
      </c>
      <c r="R92" s="534">
        <f t="shared" si="57"/>
        <v>0</v>
      </c>
      <c r="S92" s="534">
        <f t="shared" si="57"/>
        <v>8</v>
      </c>
      <c r="T92" s="535">
        <f t="shared" si="58"/>
        <v>0</v>
      </c>
      <c r="U92" s="535">
        <f t="shared" si="58"/>
        <v>1521680</v>
      </c>
      <c r="V92" s="625">
        <f t="shared" si="59"/>
        <v>1521680</v>
      </c>
      <c r="W92" s="633"/>
      <c r="X92" s="634"/>
      <c r="Y92" s="640"/>
    </row>
    <row r="93" spans="1:25" s="635" customFormat="1" ht="98.25" customHeight="1" x14ac:dyDescent="0.45">
      <c r="A93" s="636"/>
      <c r="B93" s="636" t="s">
        <v>491</v>
      </c>
      <c r="C93" s="636" t="s">
        <v>492</v>
      </c>
      <c r="D93" s="622" t="s">
        <v>25</v>
      </c>
      <c r="E93" s="623"/>
      <c r="F93" s="623"/>
      <c r="G93" s="624"/>
      <c r="H93" s="625"/>
      <c r="I93" s="625"/>
      <c r="J93" s="626"/>
      <c r="K93" s="627">
        <v>2</v>
      </c>
      <c r="L93" s="628">
        <v>10</v>
      </c>
      <c r="M93" s="624">
        <v>31100</v>
      </c>
      <c r="N93" s="531">
        <f t="shared" si="53"/>
        <v>62200</v>
      </c>
      <c r="O93" s="531">
        <f t="shared" si="54"/>
        <v>311000</v>
      </c>
      <c r="P93" s="532">
        <f t="shared" si="55"/>
        <v>373200</v>
      </c>
      <c r="Q93" s="533">
        <f t="shared" si="56"/>
        <v>31100</v>
      </c>
      <c r="R93" s="534">
        <f t="shared" si="57"/>
        <v>2</v>
      </c>
      <c r="S93" s="534">
        <f t="shared" si="57"/>
        <v>10</v>
      </c>
      <c r="T93" s="535">
        <f t="shared" si="58"/>
        <v>62200</v>
      </c>
      <c r="U93" s="535">
        <f t="shared" si="58"/>
        <v>311000</v>
      </c>
      <c r="V93" s="625">
        <f t="shared" si="59"/>
        <v>373200</v>
      </c>
      <c r="W93" s="633" t="s">
        <v>33</v>
      </c>
      <c r="X93" s="634" t="s">
        <v>493</v>
      </c>
      <c r="Y93" s="640"/>
    </row>
    <row r="94" spans="1:25" s="635" customFormat="1" ht="80.25" customHeight="1" x14ac:dyDescent="0.45">
      <c r="A94" s="636"/>
      <c r="B94" s="636" t="s">
        <v>494</v>
      </c>
      <c r="C94" s="636" t="s">
        <v>495</v>
      </c>
      <c r="D94" s="622" t="s">
        <v>25</v>
      </c>
      <c r="E94" s="623"/>
      <c r="F94" s="623"/>
      <c r="G94" s="624"/>
      <c r="H94" s="625"/>
      <c r="I94" s="625"/>
      <c r="J94" s="626"/>
      <c r="K94" s="627">
        <v>0</v>
      </c>
      <c r="L94" s="628">
        <v>6</v>
      </c>
      <c r="M94" s="624">
        <v>2700</v>
      </c>
      <c r="N94" s="531">
        <f t="shared" si="53"/>
        <v>0</v>
      </c>
      <c r="O94" s="531">
        <f t="shared" si="54"/>
        <v>16200</v>
      </c>
      <c r="P94" s="532">
        <f t="shared" si="55"/>
        <v>16200</v>
      </c>
      <c r="Q94" s="533">
        <f t="shared" si="56"/>
        <v>2700</v>
      </c>
      <c r="R94" s="534">
        <f t="shared" si="57"/>
        <v>0</v>
      </c>
      <c r="S94" s="534">
        <f t="shared" si="57"/>
        <v>6</v>
      </c>
      <c r="T94" s="535">
        <f t="shared" si="58"/>
        <v>0</v>
      </c>
      <c r="U94" s="535">
        <f t="shared" si="58"/>
        <v>16200</v>
      </c>
      <c r="V94" s="625">
        <f t="shared" si="59"/>
        <v>16200</v>
      </c>
      <c r="W94" s="633" t="s">
        <v>33</v>
      </c>
      <c r="X94" s="634"/>
      <c r="Y94" s="640"/>
    </row>
    <row r="95" spans="1:25" s="635" customFormat="1" ht="83.25" customHeight="1" x14ac:dyDescent="0.45">
      <c r="A95" s="636"/>
      <c r="B95" s="636" t="s">
        <v>496</v>
      </c>
      <c r="C95" s="636" t="s">
        <v>497</v>
      </c>
      <c r="D95" s="622" t="s">
        <v>25</v>
      </c>
      <c r="E95" s="623"/>
      <c r="F95" s="623"/>
      <c r="G95" s="624"/>
      <c r="H95" s="625"/>
      <c r="I95" s="625"/>
      <c r="J95" s="626"/>
      <c r="K95" s="627">
        <v>0</v>
      </c>
      <c r="L95" s="628">
        <v>50</v>
      </c>
      <c r="M95" s="624">
        <v>1100</v>
      </c>
      <c r="N95" s="531">
        <f t="shared" si="53"/>
        <v>0</v>
      </c>
      <c r="O95" s="531">
        <f t="shared" si="54"/>
        <v>55000</v>
      </c>
      <c r="P95" s="532">
        <f t="shared" si="55"/>
        <v>55000</v>
      </c>
      <c r="Q95" s="533">
        <f t="shared" si="56"/>
        <v>1100</v>
      </c>
      <c r="R95" s="534">
        <f t="shared" si="57"/>
        <v>0</v>
      </c>
      <c r="S95" s="534">
        <f t="shared" si="57"/>
        <v>50</v>
      </c>
      <c r="T95" s="535">
        <f t="shared" si="58"/>
        <v>0</v>
      </c>
      <c r="U95" s="535">
        <f t="shared" si="58"/>
        <v>55000</v>
      </c>
      <c r="V95" s="625">
        <f t="shared" si="59"/>
        <v>55000</v>
      </c>
      <c r="W95" s="633" t="s">
        <v>498</v>
      </c>
      <c r="X95" s="634"/>
      <c r="Y95" s="640"/>
    </row>
    <row r="96" spans="1:25" s="635" customFormat="1" ht="138.75" x14ac:dyDescent="0.45">
      <c r="A96" s="636"/>
      <c r="B96" s="636" t="s">
        <v>499</v>
      </c>
      <c r="C96" s="636" t="s">
        <v>500</v>
      </c>
      <c r="D96" s="622" t="s">
        <v>25</v>
      </c>
      <c r="E96" s="623"/>
      <c r="F96" s="623"/>
      <c r="G96" s="624"/>
      <c r="H96" s="625"/>
      <c r="I96" s="625"/>
      <c r="J96" s="626"/>
      <c r="K96" s="627">
        <v>0</v>
      </c>
      <c r="L96" s="628">
        <v>12</v>
      </c>
      <c r="M96" s="624">
        <v>1700</v>
      </c>
      <c r="N96" s="531">
        <f t="shared" si="53"/>
        <v>0</v>
      </c>
      <c r="O96" s="531">
        <f t="shared" si="54"/>
        <v>20400</v>
      </c>
      <c r="P96" s="532">
        <f t="shared" si="55"/>
        <v>20400</v>
      </c>
      <c r="Q96" s="533">
        <f t="shared" si="56"/>
        <v>1700</v>
      </c>
      <c r="R96" s="534">
        <f t="shared" si="57"/>
        <v>0</v>
      </c>
      <c r="S96" s="534">
        <f t="shared" si="57"/>
        <v>12</v>
      </c>
      <c r="T96" s="535">
        <f t="shared" si="58"/>
        <v>0</v>
      </c>
      <c r="U96" s="535">
        <f t="shared" si="58"/>
        <v>20400</v>
      </c>
      <c r="V96" s="625">
        <f t="shared" si="59"/>
        <v>20400</v>
      </c>
      <c r="W96" s="633" t="s">
        <v>501</v>
      </c>
      <c r="X96" s="634"/>
      <c r="Y96" s="640"/>
    </row>
    <row r="97" spans="1:25" s="635" customFormat="1" ht="92.25" customHeight="1" x14ac:dyDescent="0.45">
      <c r="A97" s="636">
        <v>36201704</v>
      </c>
      <c r="B97" s="636" t="s">
        <v>502</v>
      </c>
      <c r="C97" s="636" t="s">
        <v>503</v>
      </c>
      <c r="D97" s="622" t="s">
        <v>25</v>
      </c>
      <c r="E97" s="623"/>
      <c r="F97" s="623"/>
      <c r="G97" s="624"/>
      <c r="H97" s="625"/>
      <c r="I97" s="625"/>
      <c r="J97" s="626"/>
      <c r="K97" s="627">
        <v>0</v>
      </c>
      <c r="L97" s="628">
        <v>12</v>
      </c>
      <c r="M97" s="624">
        <v>22380</v>
      </c>
      <c r="N97" s="531">
        <f t="shared" si="53"/>
        <v>0</v>
      </c>
      <c r="O97" s="531">
        <f t="shared" si="54"/>
        <v>268560</v>
      </c>
      <c r="P97" s="532">
        <f t="shared" si="55"/>
        <v>268560</v>
      </c>
      <c r="Q97" s="533">
        <f t="shared" si="56"/>
        <v>22380</v>
      </c>
      <c r="R97" s="534">
        <f t="shared" si="57"/>
        <v>0</v>
      </c>
      <c r="S97" s="534">
        <f>L97-F97</f>
        <v>12</v>
      </c>
      <c r="T97" s="535">
        <f t="shared" si="58"/>
        <v>0</v>
      </c>
      <c r="U97" s="535">
        <f>O97-I97</f>
        <v>268560</v>
      </c>
      <c r="V97" s="625">
        <f>T97+U97</f>
        <v>268560</v>
      </c>
      <c r="W97" s="633" t="s">
        <v>504</v>
      </c>
      <c r="X97" s="634"/>
      <c r="Y97" s="640" t="s">
        <v>505</v>
      </c>
    </row>
    <row r="98" spans="1:25" s="635" customFormat="1" ht="71.25" customHeight="1" x14ac:dyDescent="0.45">
      <c r="A98" s="636"/>
      <c r="B98" s="636" t="s">
        <v>506</v>
      </c>
      <c r="C98" s="636" t="s">
        <v>507</v>
      </c>
      <c r="D98" s="622" t="s">
        <v>25</v>
      </c>
      <c r="E98" s="623"/>
      <c r="F98" s="623"/>
      <c r="G98" s="624"/>
      <c r="H98" s="625"/>
      <c r="I98" s="625"/>
      <c r="J98" s="626"/>
      <c r="K98" s="627">
        <v>0</v>
      </c>
      <c r="L98" s="628">
        <v>6</v>
      </c>
      <c r="M98" s="624">
        <v>11690</v>
      </c>
      <c r="N98" s="531">
        <f t="shared" si="53"/>
        <v>0</v>
      </c>
      <c r="O98" s="531">
        <f t="shared" si="54"/>
        <v>70140</v>
      </c>
      <c r="P98" s="532">
        <f t="shared" si="55"/>
        <v>70140</v>
      </c>
      <c r="Q98" s="533">
        <f t="shared" si="56"/>
        <v>11690</v>
      </c>
      <c r="R98" s="534">
        <f t="shared" si="57"/>
        <v>0</v>
      </c>
      <c r="S98" s="534">
        <f t="shared" si="57"/>
        <v>6</v>
      </c>
      <c r="T98" s="535">
        <f t="shared" si="58"/>
        <v>0</v>
      </c>
      <c r="U98" s="535">
        <f>O98-I98</f>
        <v>70140</v>
      </c>
      <c r="V98" s="625">
        <f>T98+U98</f>
        <v>70140</v>
      </c>
      <c r="W98" s="633" t="s">
        <v>33</v>
      </c>
      <c r="X98" s="634"/>
      <c r="Y98" s="640" t="s">
        <v>505</v>
      </c>
    </row>
    <row r="99" spans="1:25" s="635" customFormat="1" ht="65.25" customHeight="1" x14ac:dyDescent="0.45">
      <c r="A99" s="636"/>
      <c r="B99" s="636" t="s">
        <v>508</v>
      </c>
      <c r="C99" s="636" t="s">
        <v>509</v>
      </c>
      <c r="D99" s="622" t="s">
        <v>27</v>
      </c>
      <c r="E99" s="623"/>
      <c r="F99" s="623"/>
      <c r="G99" s="624"/>
      <c r="H99" s="625"/>
      <c r="I99" s="625"/>
      <c r="J99" s="626"/>
      <c r="K99" s="627">
        <v>0</v>
      </c>
      <c r="L99" s="628">
        <v>6</v>
      </c>
      <c r="M99" s="624">
        <v>1610</v>
      </c>
      <c r="N99" s="531">
        <f t="shared" si="53"/>
        <v>0</v>
      </c>
      <c r="O99" s="531">
        <f t="shared" si="54"/>
        <v>9660</v>
      </c>
      <c r="P99" s="532">
        <f t="shared" si="55"/>
        <v>9660</v>
      </c>
      <c r="Q99" s="533">
        <f t="shared" si="56"/>
        <v>1610</v>
      </c>
      <c r="R99" s="534">
        <f t="shared" si="57"/>
        <v>0</v>
      </c>
      <c r="S99" s="534">
        <f t="shared" si="57"/>
        <v>6</v>
      </c>
      <c r="T99" s="535">
        <f t="shared" si="58"/>
        <v>0</v>
      </c>
      <c r="U99" s="535">
        <f t="shared" si="58"/>
        <v>9660</v>
      </c>
      <c r="V99" s="625">
        <f t="shared" si="59"/>
        <v>9660</v>
      </c>
      <c r="W99" s="633" t="s">
        <v>33</v>
      </c>
      <c r="X99" s="634"/>
      <c r="Y99" s="640"/>
    </row>
    <row r="100" spans="1:25" s="635" customFormat="1" ht="108" customHeight="1" x14ac:dyDescent="0.45">
      <c r="A100" s="636"/>
      <c r="B100" s="636" t="s">
        <v>510</v>
      </c>
      <c r="C100" s="636" t="s">
        <v>511</v>
      </c>
      <c r="D100" s="622" t="s">
        <v>25</v>
      </c>
      <c r="E100" s="623"/>
      <c r="F100" s="623"/>
      <c r="G100" s="624"/>
      <c r="H100" s="625"/>
      <c r="I100" s="625"/>
      <c r="J100" s="626"/>
      <c r="K100" s="627">
        <v>0</v>
      </c>
      <c r="L100" s="628">
        <v>10</v>
      </c>
      <c r="M100" s="624">
        <v>1900</v>
      </c>
      <c r="N100" s="531">
        <f t="shared" si="53"/>
        <v>0</v>
      </c>
      <c r="O100" s="531">
        <f t="shared" si="54"/>
        <v>19000</v>
      </c>
      <c r="P100" s="532">
        <f t="shared" si="55"/>
        <v>19000</v>
      </c>
      <c r="Q100" s="533">
        <f t="shared" si="56"/>
        <v>1900</v>
      </c>
      <c r="R100" s="534">
        <f t="shared" si="57"/>
        <v>0</v>
      </c>
      <c r="S100" s="534">
        <f t="shared" si="57"/>
        <v>10</v>
      </c>
      <c r="T100" s="535">
        <f t="shared" si="58"/>
        <v>0</v>
      </c>
      <c r="U100" s="535">
        <f t="shared" si="58"/>
        <v>19000</v>
      </c>
      <c r="V100" s="625">
        <f t="shared" si="59"/>
        <v>19000</v>
      </c>
      <c r="W100" s="633" t="s">
        <v>33</v>
      </c>
      <c r="X100" s="634"/>
      <c r="Y100" s="640" t="s">
        <v>512</v>
      </c>
    </row>
    <row r="101" spans="1:25" s="635" customFormat="1" ht="95.25" customHeight="1" x14ac:dyDescent="0.45">
      <c r="A101" s="636"/>
      <c r="B101" s="636" t="s">
        <v>513</v>
      </c>
      <c r="C101" s="636" t="s">
        <v>514</v>
      </c>
      <c r="D101" s="622" t="s">
        <v>28</v>
      </c>
      <c r="E101" s="623"/>
      <c r="F101" s="623"/>
      <c r="G101" s="624"/>
      <c r="H101" s="625"/>
      <c r="I101" s="625"/>
      <c r="J101" s="626"/>
      <c r="K101" s="627">
        <v>0</v>
      </c>
      <c r="L101" s="628">
        <v>10</v>
      </c>
      <c r="M101" s="624">
        <v>69500</v>
      </c>
      <c r="N101" s="531">
        <f t="shared" si="53"/>
        <v>0</v>
      </c>
      <c r="O101" s="531">
        <f t="shared" si="54"/>
        <v>695000</v>
      </c>
      <c r="P101" s="532">
        <f t="shared" si="55"/>
        <v>695000</v>
      </c>
      <c r="Q101" s="533">
        <f t="shared" si="56"/>
        <v>69500</v>
      </c>
      <c r="R101" s="534">
        <f t="shared" si="57"/>
        <v>0</v>
      </c>
      <c r="S101" s="534">
        <f t="shared" si="57"/>
        <v>10</v>
      </c>
      <c r="T101" s="535">
        <f t="shared" si="58"/>
        <v>0</v>
      </c>
      <c r="U101" s="535">
        <f t="shared" si="58"/>
        <v>695000</v>
      </c>
      <c r="V101" s="625">
        <f t="shared" si="59"/>
        <v>695000</v>
      </c>
      <c r="W101" s="633" t="s">
        <v>33</v>
      </c>
      <c r="X101" s="634"/>
      <c r="Y101" s="640" t="s">
        <v>515</v>
      </c>
    </row>
    <row r="102" spans="1:25" s="635" customFormat="1" ht="69" customHeight="1" x14ac:dyDescent="0.45">
      <c r="A102" s="636"/>
      <c r="B102" s="636" t="s">
        <v>516</v>
      </c>
      <c r="C102" s="636" t="s">
        <v>517</v>
      </c>
      <c r="D102" s="622" t="s">
        <v>28</v>
      </c>
      <c r="E102" s="623"/>
      <c r="F102" s="623"/>
      <c r="G102" s="624"/>
      <c r="H102" s="625"/>
      <c r="I102" s="625"/>
      <c r="J102" s="626"/>
      <c r="K102" s="627">
        <v>0</v>
      </c>
      <c r="L102" s="628">
        <v>4</v>
      </c>
      <c r="M102" s="624">
        <v>44990</v>
      </c>
      <c r="N102" s="531">
        <f t="shared" si="53"/>
        <v>0</v>
      </c>
      <c r="O102" s="531">
        <f t="shared" si="54"/>
        <v>179960</v>
      </c>
      <c r="P102" s="532">
        <f t="shared" si="55"/>
        <v>179960</v>
      </c>
      <c r="Q102" s="533">
        <f t="shared" si="56"/>
        <v>44990</v>
      </c>
      <c r="R102" s="534">
        <f t="shared" si="57"/>
        <v>0</v>
      </c>
      <c r="S102" s="534">
        <f t="shared" si="57"/>
        <v>4</v>
      </c>
      <c r="T102" s="535">
        <f t="shared" si="58"/>
        <v>0</v>
      </c>
      <c r="U102" s="535">
        <f t="shared" si="58"/>
        <v>179960</v>
      </c>
      <c r="V102" s="625">
        <f t="shared" si="59"/>
        <v>179960</v>
      </c>
      <c r="W102" s="633" t="s">
        <v>33</v>
      </c>
      <c r="X102" s="634"/>
      <c r="Y102" s="640" t="s">
        <v>515</v>
      </c>
    </row>
    <row r="103" spans="1:25" s="635" customFormat="1" ht="82.5" customHeight="1" x14ac:dyDescent="0.45">
      <c r="A103" s="636"/>
      <c r="B103" s="636" t="s">
        <v>518</v>
      </c>
      <c r="C103" s="636" t="s">
        <v>519</v>
      </c>
      <c r="D103" s="622" t="s">
        <v>24</v>
      </c>
      <c r="E103" s="623"/>
      <c r="F103" s="623"/>
      <c r="G103" s="624"/>
      <c r="H103" s="625"/>
      <c r="I103" s="625"/>
      <c r="J103" s="626"/>
      <c r="K103" s="627">
        <v>0</v>
      </c>
      <c r="L103" s="628">
        <v>100</v>
      </c>
      <c r="M103" s="624">
        <v>500</v>
      </c>
      <c r="N103" s="531">
        <f t="shared" si="53"/>
        <v>0</v>
      </c>
      <c r="O103" s="531">
        <f t="shared" si="54"/>
        <v>50000</v>
      </c>
      <c r="P103" s="532">
        <f t="shared" si="55"/>
        <v>50000</v>
      </c>
      <c r="Q103" s="533">
        <f t="shared" si="56"/>
        <v>500</v>
      </c>
      <c r="R103" s="534">
        <f t="shared" si="57"/>
        <v>0</v>
      </c>
      <c r="S103" s="534">
        <f t="shared" si="57"/>
        <v>100</v>
      </c>
      <c r="T103" s="535">
        <f t="shared" si="58"/>
        <v>0</v>
      </c>
      <c r="U103" s="535">
        <f t="shared" si="58"/>
        <v>50000</v>
      </c>
      <c r="V103" s="625">
        <f t="shared" si="59"/>
        <v>50000</v>
      </c>
      <c r="W103" s="633" t="s">
        <v>33</v>
      </c>
      <c r="X103" s="634"/>
      <c r="Y103" s="640" t="s">
        <v>515</v>
      </c>
    </row>
    <row r="104" spans="1:25" s="635" customFormat="1" ht="77.25" customHeight="1" x14ac:dyDescent="0.45">
      <c r="A104" s="636"/>
      <c r="B104" s="636" t="s">
        <v>518</v>
      </c>
      <c r="C104" s="636" t="s">
        <v>520</v>
      </c>
      <c r="D104" s="622" t="s">
        <v>24</v>
      </c>
      <c r="E104" s="623"/>
      <c r="F104" s="623"/>
      <c r="G104" s="624"/>
      <c r="H104" s="625"/>
      <c r="I104" s="625"/>
      <c r="J104" s="626"/>
      <c r="K104" s="627">
        <v>0</v>
      </c>
      <c r="L104" s="628">
        <v>100</v>
      </c>
      <c r="M104" s="624">
        <v>500</v>
      </c>
      <c r="N104" s="531">
        <f t="shared" si="53"/>
        <v>0</v>
      </c>
      <c r="O104" s="531">
        <f t="shared" si="54"/>
        <v>50000</v>
      </c>
      <c r="P104" s="532">
        <f t="shared" si="55"/>
        <v>50000</v>
      </c>
      <c r="Q104" s="533">
        <f t="shared" si="56"/>
        <v>500</v>
      </c>
      <c r="R104" s="534">
        <f t="shared" si="57"/>
        <v>0</v>
      </c>
      <c r="S104" s="534">
        <f t="shared" si="57"/>
        <v>100</v>
      </c>
      <c r="T104" s="535">
        <f t="shared" si="58"/>
        <v>0</v>
      </c>
      <c r="U104" s="535">
        <f t="shared" si="58"/>
        <v>50000</v>
      </c>
      <c r="V104" s="625">
        <f t="shared" si="59"/>
        <v>50000</v>
      </c>
      <c r="W104" s="633" t="s">
        <v>33</v>
      </c>
      <c r="X104" s="634"/>
      <c r="Y104" s="640" t="s">
        <v>515</v>
      </c>
    </row>
    <row r="105" spans="1:25" s="635" customFormat="1" ht="112.5" customHeight="1" x14ac:dyDescent="0.45">
      <c r="A105" s="636"/>
      <c r="B105" s="636" t="s">
        <v>521</v>
      </c>
      <c r="C105" s="636" t="s">
        <v>522</v>
      </c>
      <c r="D105" s="622" t="s">
        <v>24</v>
      </c>
      <c r="E105" s="623"/>
      <c r="F105" s="623"/>
      <c r="G105" s="624"/>
      <c r="H105" s="625"/>
      <c r="I105" s="625"/>
      <c r="J105" s="626"/>
      <c r="K105" s="627">
        <v>0</v>
      </c>
      <c r="L105" s="628">
        <v>12</v>
      </c>
      <c r="M105" s="624">
        <v>7980</v>
      </c>
      <c r="N105" s="531">
        <f t="shared" si="53"/>
        <v>0</v>
      </c>
      <c r="O105" s="531">
        <f t="shared" si="54"/>
        <v>95760</v>
      </c>
      <c r="P105" s="532">
        <f t="shared" si="55"/>
        <v>95760</v>
      </c>
      <c r="Q105" s="533">
        <f t="shared" si="56"/>
        <v>7980</v>
      </c>
      <c r="R105" s="534">
        <f t="shared" si="57"/>
        <v>0</v>
      </c>
      <c r="S105" s="534">
        <f t="shared" si="57"/>
        <v>12</v>
      </c>
      <c r="T105" s="535">
        <f t="shared" si="58"/>
        <v>0</v>
      </c>
      <c r="U105" s="535">
        <f t="shared" si="58"/>
        <v>95760</v>
      </c>
      <c r="V105" s="625">
        <f t="shared" si="59"/>
        <v>95760</v>
      </c>
      <c r="W105" s="633" t="s">
        <v>33</v>
      </c>
      <c r="X105" s="634"/>
      <c r="Y105" s="640" t="s">
        <v>523</v>
      </c>
    </row>
    <row r="106" spans="1:25" s="635" customFormat="1" ht="94.5" customHeight="1" x14ac:dyDescent="0.45">
      <c r="A106" s="636"/>
      <c r="B106" s="636" t="s">
        <v>524</v>
      </c>
      <c r="C106" s="636" t="s">
        <v>525</v>
      </c>
      <c r="D106" s="622" t="s">
        <v>24</v>
      </c>
      <c r="E106" s="623"/>
      <c r="F106" s="623"/>
      <c r="G106" s="624"/>
      <c r="H106" s="625"/>
      <c r="I106" s="625"/>
      <c r="J106" s="626"/>
      <c r="K106" s="627">
        <v>0</v>
      </c>
      <c r="L106" s="628">
        <v>21</v>
      </c>
      <c r="M106" s="624">
        <v>50500</v>
      </c>
      <c r="N106" s="531">
        <f t="shared" si="53"/>
        <v>0</v>
      </c>
      <c r="O106" s="531">
        <f t="shared" si="54"/>
        <v>1060500</v>
      </c>
      <c r="P106" s="532">
        <f t="shared" si="55"/>
        <v>1060500</v>
      </c>
      <c r="Q106" s="533">
        <f t="shared" si="56"/>
        <v>50500</v>
      </c>
      <c r="R106" s="534">
        <f t="shared" si="57"/>
        <v>0</v>
      </c>
      <c r="S106" s="534">
        <f t="shared" si="57"/>
        <v>21</v>
      </c>
      <c r="T106" s="535">
        <f t="shared" si="58"/>
        <v>0</v>
      </c>
      <c r="U106" s="535">
        <f t="shared" si="58"/>
        <v>1060500</v>
      </c>
      <c r="V106" s="625">
        <f t="shared" si="59"/>
        <v>1060500</v>
      </c>
      <c r="W106" s="633" t="s">
        <v>33</v>
      </c>
      <c r="X106" s="634"/>
      <c r="Y106" s="640" t="s">
        <v>526</v>
      </c>
    </row>
    <row r="107" spans="1:25" s="635" customFormat="1" ht="99" customHeight="1" x14ac:dyDescent="0.45">
      <c r="A107" s="636"/>
      <c r="B107" s="636" t="s">
        <v>527</v>
      </c>
      <c r="C107" s="636" t="s">
        <v>528</v>
      </c>
      <c r="D107" s="622" t="s">
        <v>24</v>
      </c>
      <c r="E107" s="623"/>
      <c r="F107" s="623"/>
      <c r="G107" s="624"/>
      <c r="H107" s="625"/>
      <c r="I107" s="625"/>
      <c r="J107" s="626"/>
      <c r="K107" s="627">
        <v>0</v>
      </c>
      <c r="L107" s="628">
        <v>21</v>
      </c>
      <c r="M107" s="624">
        <v>28850</v>
      </c>
      <c r="N107" s="531">
        <f t="shared" si="53"/>
        <v>0</v>
      </c>
      <c r="O107" s="531">
        <f t="shared" si="54"/>
        <v>605850</v>
      </c>
      <c r="P107" s="532">
        <f t="shared" si="55"/>
        <v>605850</v>
      </c>
      <c r="Q107" s="533">
        <f t="shared" si="56"/>
        <v>28850</v>
      </c>
      <c r="R107" s="534">
        <f t="shared" si="57"/>
        <v>0</v>
      </c>
      <c r="S107" s="534">
        <f t="shared" si="57"/>
        <v>21</v>
      </c>
      <c r="T107" s="535">
        <f t="shared" si="58"/>
        <v>0</v>
      </c>
      <c r="U107" s="535">
        <f t="shared" si="58"/>
        <v>605850</v>
      </c>
      <c r="V107" s="625">
        <f t="shared" si="59"/>
        <v>605850</v>
      </c>
      <c r="W107" s="633" t="s">
        <v>33</v>
      </c>
      <c r="X107" s="634"/>
      <c r="Y107" s="640" t="s">
        <v>526</v>
      </c>
    </row>
    <row r="108" spans="1:25" s="635" customFormat="1" ht="82.5" customHeight="1" x14ac:dyDescent="0.45">
      <c r="A108" s="636"/>
      <c r="B108" s="636" t="s">
        <v>529</v>
      </c>
      <c r="C108" s="636" t="s">
        <v>530</v>
      </c>
      <c r="D108" s="622" t="s">
        <v>25</v>
      </c>
      <c r="E108" s="623"/>
      <c r="F108" s="623"/>
      <c r="G108" s="624"/>
      <c r="H108" s="625"/>
      <c r="I108" s="625"/>
      <c r="J108" s="626"/>
      <c r="K108" s="627">
        <v>0</v>
      </c>
      <c r="L108" s="628">
        <v>3</v>
      </c>
      <c r="M108" s="624">
        <v>680</v>
      </c>
      <c r="N108" s="531">
        <f t="shared" si="53"/>
        <v>0</v>
      </c>
      <c r="O108" s="531">
        <f t="shared" si="54"/>
        <v>2040</v>
      </c>
      <c r="P108" s="532">
        <f t="shared" si="55"/>
        <v>2040</v>
      </c>
      <c r="Q108" s="533">
        <f t="shared" si="56"/>
        <v>680</v>
      </c>
      <c r="R108" s="534">
        <f t="shared" si="57"/>
        <v>0</v>
      </c>
      <c r="S108" s="534">
        <f t="shared" si="57"/>
        <v>3</v>
      </c>
      <c r="T108" s="535">
        <f t="shared" si="58"/>
        <v>0</v>
      </c>
      <c r="U108" s="535">
        <f t="shared" si="58"/>
        <v>2040</v>
      </c>
      <c r="V108" s="625">
        <f t="shared" si="59"/>
        <v>2040</v>
      </c>
      <c r="W108" s="633" t="s">
        <v>33</v>
      </c>
      <c r="X108" s="634"/>
      <c r="Y108" s="640" t="s">
        <v>531</v>
      </c>
    </row>
    <row r="109" spans="1:25" s="635" customFormat="1" ht="83.25" x14ac:dyDescent="0.45">
      <c r="A109" s="636"/>
      <c r="B109" s="636" t="s">
        <v>532</v>
      </c>
      <c r="C109" s="636" t="s">
        <v>533</v>
      </c>
      <c r="D109" s="622" t="s">
        <v>24</v>
      </c>
      <c r="E109" s="623"/>
      <c r="F109" s="623"/>
      <c r="G109" s="624"/>
      <c r="H109" s="625"/>
      <c r="I109" s="625"/>
      <c r="J109" s="626"/>
      <c r="K109" s="627">
        <v>0</v>
      </c>
      <c r="L109" s="628">
        <v>2</v>
      </c>
      <c r="M109" s="624">
        <v>9970</v>
      </c>
      <c r="N109" s="531">
        <f t="shared" si="53"/>
        <v>0</v>
      </c>
      <c r="O109" s="531">
        <f t="shared" si="54"/>
        <v>19940</v>
      </c>
      <c r="P109" s="532">
        <f t="shared" si="55"/>
        <v>19940</v>
      </c>
      <c r="Q109" s="533">
        <f t="shared" si="56"/>
        <v>9970</v>
      </c>
      <c r="R109" s="534">
        <f t="shared" si="57"/>
        <v>0</v>
      </c>
      <c r="S109" s="534">
        <f t="shared" si="57"/>
        <v>2</v>
      </c>
      <c r="T109" s="535">
        <f t="shared" si="58"/>
        <v>0</v>
      </c>
      <c r="U109" s="535">
        <f t="shared" si="58"/>
        <v>19940</v>
      </c>
      <c r="V109" s="625">
        <f t="shared" si="59"/>
        <v>19940</v>
      </c>
      <c r="W109" s="633" t="s">
        <v>33</v>
      </c>
      <c r="X109" s="634"/>
      <c r="Y109" s="640" t="s">
        <v>523</v>
      </c>
    </row>
    <row r="110" spans="1:25" s="635" customFormat="1" ht="83.25" x14ac:dyDescent="0.45">
      <c r="A110" s="636"/>
      <c r="B110" s="636" t="s">
        <v>532</v>
      </c>
      <c r="C110" s="636" t="s">
        <v>534</v>
      </c>
      <c r="D110" s="622" t="s">
        <v>24</v>
      </c>
      <c r="E110" s="623"/>
      <c r="F110" s="623"/>
      <c r="G110" s="624"/>
      <c r="H110" s="625"/>
      <c r="I110" s="625"/>
      <c r="J110" s="626"/>
      <c r="K110" s="627">
        <v>0</v>
      </c>
      <c r="L110" s="628">
        <v>2</v>
      </c>
      <c r="M110" s="624">
        <v>9970</v>
      </c>
      <c r="N110" s="531">
        <f t="shared" si="53"/>
        <v>0</v>
      </c>
      <c r="O110" s="531">
        <f t="shared" si="54"/>
        <v>19940</v>
      </c>
      <c r="P110" s="532">
        <f t="shared" si="55"/>
        <v>19940</v>
      </c>
      <c r="Q110" s="533">
        <f t="shared" si="56"/>
        <v>9970</v>
      </c>
      <c r="R110" s="534">
        <f t="shared" si="57"/>
        <v>0</v>
      </c>
      <c r="S110" s="534">
        <f t="shared" si="57"/>
        <v>2</v>
      </c>
      <c r="T110" s="535">
        <f t="shared" si="58"/>
        <v>0</v>
      </c>
      <c r="U110" s="535">
        <f t="shared" si="58"/>
        <v>19940</v>
      </c>
      <c r="V110" s="625">
        <f t="shared" si="59"/>
        <v>19940</v>
      </c>
      <c r="W110" s="633" t="s">
        <v>33</v>
      </c>
      <c r="X110" s="634"/>
      <c r="Y110" s="640" t="s">
        <v>523</v>
      </c>
    </row>
    <row r="111" spans="1:25" s="635" customFormat="1" ht="83.25" x14ac:dyDescent="0.45">
      <c r="A111" s="636"/>
      <c r="B111" s="636" t="s">
        <v>535</v>
      </c>
      <c r="C111" s="636" t="s">
        <v>536</v>
      </c>
      <c r="D111" s="622" t="s">
        <v>25</v>
      </c>
      <c r="E111" s="623"/>
      <c r="F111" s="623"/>
      <c r="G111" s="624"/>
      <c r="H111" s="625"/>
      <c r="I111" s="625"/>
      <c r="J111" s="626"/>
      <c r="K111" s="627">
        <v>0</v>
      </c>
      <c r="L111" s="628">
        <v>2</v>
      </c>
      <c r="M111" s="624">
        <v>41000</v>
      </c>
      <c r="N111" s="531">
        <f t="shared" si="53"/>
        <v>0</v>
      </c>
      <c r="O111" s="531">
        <f t="shared" si="54"/>
        <v>82000</v>
      </c>
      <c r="P111" s="532">
        <f t="shared" si="55"/>
        <v>82000</v>
      </c>
      <c r="Q111" s="533">
        <f t="shared" si="56"/>
        <v>41000</v>
      </c>
      <c r="R111" s="534">
        <f t="shared" si="57"/>
        <v>0</v>
      </c>
      <c r="S111" s="534">
        <f t="shared" si="57"/>
        <v>2</v>
      </c>
      <c r="T111" s="535">
        <f t="shared" si="58"/>
        <v>0</v>
      </c>
      <c r="U111" s="535">
        <f t="shared" si="58"/>
        <v>82000</v>
      </c>
      <c r="V111" s="625">
        <f t="shared" si="59"/>
        <v>82000</v>
      </c>
      <c r="W111" s="633" t="s">
        <v>33</v>
      </c>
      <c r="X111" s="634"/>
      <c r="Y111" s="640" t="s">
        <v>523</v>
      </c>
    </row>
    <row r="112" spans="1:25" s="635" customFormat="1" ht="51.75" customHeight="1" x14ac:dyDescent="0.45">
      <c r="A112" s="636"/>
      <c r="B112" s="636" t="s">
        <v>537</v>
      </c>
      <c r="C112" s="636" t="s">
        <v>538</v>
      </c>
      <c r="D112" s="622" t="s">
        <v>25</v>
      </c>
      <c r="E112" s="623"/>
      <c r="F112" s="623"/>
      <c r="G112" s="624"/>
      <c r="H112" s="625"/>
      <c r="I112" s="625"/>
      <c r="J112" s="626"/>
      <c r="K112" s="627">
        <v>0</v>
      </c>
      <c r="L112" s="628">
        <v>3</v>
      </c>
      <c r="M112" s="624">
        <v>15690</v>
      </c>
      <c r="N112" s="531">
        <f t="shared" si="53"/>
        <v>0</v>
      </c>
      <c r="O112" s="531">
        <f t="shared" si="54"/>
        <v>47070</v>
      </c>
      <c r="P112" s="532">
        <f t="shared" si="55"/>
        <v>47070</v>
      </c>
      <c r="Q112" s="533">
        <f t="shared" si="56"/>
        <v>15690</v>
      </c>
      <c r="R112" s="534">
        <f t="shared" si="57"/>
        <v>0</v>
      </c>
      <c r="S112" s="534">
        <f t="shared" si="57"/>
        <v>3</v>
      </c>
      <c r="T112" s="535">
        <f t="shared" si="58"/>
        <v>0</v>
      </c>
      <c r="U112" s="535">
        <f t="shared" si="58"/>
        <v>47070</v>
      </c>
      <c r="V112" s="625">
        <f t="shared" si="59"/>
        <v>47070</v>
      </c>
      <c r="W112" s="633" t="s">
        <v>33</v>
      </c>
      <c r="X112" s="634"/>
      <c r="Y112" s="640" t="s">
        <v>523</v>
      </c>
    </row>
    <row r="113" spans="1:25" s="635" customFormat="1" ht="74.25" customHeight="1" x14ac:dyDescent="0.45">
      <c r="A113" s="636"/>
      <c r="B113" s="636" t="s">
        <v>539</v>
      </c>
      <c r="C113" s="636" t="s">
        <v>540</v>
      </c>
      <c r="D113" s="622" t="s">
        <v>24</v>
      </c>
      <c r="E113" s="623"/>
      <c r="F113" s="623"/>
      <c r="G113" s="624"/>
      <c r="H113" s="625"/>
      <c r="I113" s="625"/>
      <c r="J113" s="626"/>
      <c r="K113" s="627">
        <v>0</v>
      </c>
      <c r="L113" s="628">
        <v>3</v>
      </c>
      <c r="M113" s="624">
        <v>91000</v>
      </c>
      <c r="N113" s="531">
        <f t="shared" si="53"/>
        <v>0</v>
      </c>
      <c r="O113" s="531">
        <f t="shared" si="54"/>
        <v>273000</v>
      </c>
      <c r="P113" s="532">
        <f t="shared" si="55"/>
        <v>273000</v>
      </c>
      <c r="Q113" s="533">
        <f t="shared" si="56"/>
        <v>91000</v>
      </c>
      <c r="R113" s="534">
        <f t="shared" si="57"/>
        <v>0</v>
      </c>
      <c r="S113" s="534">
        <f t="shared" si="57"/>
        <v>3</v>
      </c>
      <c r="T113" s="535">
        <f t="shared" si="58"/>
        <v>0</v>
      </c>
      <c r="U113" s="535">
        <f t="shared" si="58"/>
        <v>273000</v>
      </c>
      <c r="V113" s="625">
        <f t="shared" si="59"/>
        <v>273000</v>
      </c>
      <c r="W113" s="633" t="s">
        <v>33</v>
      </c>
      <c r="X113" s="634"/>
      <c r="Y113" s="640" t="s">
        <v>523</v>
      </c>
    </row>
    <row r="114" spans="1:25" s="635" customFormat="1" ht="81" customHeight="1" x14ac:dyDescent="0.45">
      <c r="A114" s="636"/>
      <c r="B114" s="636" t="s">
        <v>541</v>
      </c>
      <c r="C114" s="636" t="s">
        <v>542</v>
      </c>
      <c r="D114" s="622" t="s">
        <v>25</v>
      </c>
      <c r="E114" s="623"/>
      <c r="F114" s="623"/>
      <c r="G114" s="624"/>
      <c r="H114" s="625"/>
      <c r="I114" s="625"/>
      <c r="J114" s="626"/>
      <c r="K114" s="627">
        <v>0</v>
      </c>
      <c r="L114" s="628">
        <v>2</v>
      </c>
      <c r="M114" s="624">
        <v>51000</v>
      </c>
      <c r="N114" s="531">
        <f t="shared" si="53"/>
        <v>0</v>
      </c>
      <c r="O114" s="531">
        <f t="shared" si="54"/>
        <v>102000</v>
      </c>
      <c r="P114" s="532">
        <f t="shared" si="55"/>
        <v>102000</v>
      </c>
      <c r="Q114" s="533">
        <f t="shared" si="56"/>
        <v>51000</v>
      </c>
      <c r="R114" s="534">
        <f t="shared" si="57"/>
        <v>0</v>
      </c>
      <c r="S114" s="534">
        <f t="shared" si="57"/>
        <v>2</v>
      </c>
      <c r="T114" s="535">
        <f t="shared" si="58"/>
        <v>0</v>
      </c>
      <c r="U114" s="535">
        <f t="shared" si="58"/>
        <v>102000</v>
      </c>
      <c r="V114" s="625">
        <f t="shared" si="59"/>
        <v>102000</v>
      </c>
      <c r="W114" s="633" t="s">
        <v>33</v>
      </c>
      <c r="X114" s="634"/>
      <c r="Y114" s="640" t="s">
        <v>523</v>
      </c>
    </row>
    <row r="115" spans="1:25" s="635" customFormat="1" ht="102" customHeight="1" x14ac:dyDescent="0.45">
      <c r="A115" s="636"/>
      <c r="B115" s="636" t="s">
        <v>543</v>
      </c>
      <c r="C115" s="636" t="s">
        <v>544</v>
      </c>
      <c r="D115" s="622" t="s">
        <v>25</v>
      </c>
      <c r="E115" s="623"/>
      <c r="F115" s="623"/>
      <c r="G115" s="624"/>
      <c r="H115" s="625"/>
      <c r="I115" s="625"/>
      <c r="J115" s="626"/>
      <c r="K115" s="627">
        <v>0</v>
      </c>
      <c r="L115" s="628">
        <v>3</v>
      </c>
      <c r="M115" s="624">
        <v>25000</v>
      </c>
      <c r="N115" s="531">
        <f t="shared" si="53"/>
        <v>0</v>
      </c>
      <c r="O115" s="531">
        <f t="shared" si="54"/>
        <v>75000</v>
      </c>
      <c r="P115" s="532">
        <f t="shared" si="55"/>
        <v>75000</v>
      </c>
      <c r="Q115" s="533">
        <f t="shared" si="56"/>
        <v>25000</v>
      </c>
      <c r="R115" s="534">
        <f t="shared" si="57"/>
        <v>0</v>
      </c>
      <c r="S115" s="534">
        <f t="shared" si="57"/>
        <v>3</v>
      </c>
      <c r="T115" s="535">
        <f t="shared" si="58"/>
        <v>0</v>
      </c>
      <c r="U115" s="535">
        <f t="shared" si="58"/>
        <v>75000</v>
      </c>
      <c r="V115" s="625">
        <f t="shared" si="59"/>
        <v>75000</v>
      </c>
      <c r="W115" s="633" t="s">
        <v>33</v>
      </c>
      <c r="X115" s="634"/>
      <c r="Y115" s="640" t="s">
        <v>512</v>
      </c>
    </row>
    <row r="116" spans="1:25" s="635" customFormat="1" ht="88.5" customHeight="1" x14ac:dyDescent="0.45">
      <c r="A116" s="636"/>
      <c r="B116" s="636" t="s">
        <v>545</v>
      </c>
      <c r="C116" s="636" t="s">
        <v>546</v>
      </c>
      <c r="D116" s="622" t="s">
        <v>24</v>
      </c>
      <c r="E116" s="623"/>
      <c r="F116" s="623"/>
      <c r="G116" s="624"/>
      <c r="H116" s="625"/>
      <c r="I116" s="625"/>
      <c r="J116" s="626"/>
      <c r="K116" s="627">
        <v>0</v>
      </c>
      <c r="L116" s="628">
        <v>50</v>
      </c>
      <c r="M116" s="624">
        <v>995</v>
      </c>
      <c r="N116" s="531">
        <f t="shared" si="53"/>
        <v>0</v>
      </c>
      <c r="O116" s="531">
        <f t="shared" si="54"/>
        <v>49750</v>
      </c>
      <c r="P116" s="532">
        <f t="shared" si="55"/>
        <v>49750</v>
      </c>
      <c r="Q116" s="533">
        <f t="shared" si="56"/>
        <v>995</v>
      </c>
      <c r="R116" s="534">
        <f t="shared" si="57"/>
        <v>0</v>
      </c>
      <c r="S116" s="534">
        <f t="shared" si="57"/>
        <v>50</v>
      </c>
      <c r="T116" s="535">
        <f t="shared" si="58"/>
        <v>0</v>
      </c>
      <c r="U116" s="535">
        <f t="shared" si="58"/>
        <v>49750</v>
      </c>
      <c r="V116" s="625">
        <f t="shared" si="59"/>
        <v>49750</v>
      </c>
      <c r="W116" s="633" t="s">
        <v>33</v>
      </c>
      <c r="X116" s="634"/>
      <c r="Y116" s="640" t="s">
        <v>515</v>
      </c>
    </row>
    <row r="117" spans="1:25" s="635" customFormat="1" ht="78" customHeight="1" x14ac:dyDescent="0.45">
      <c r="A117" s="636"/>
      <c r="B117" s="636" t="s">
        <v>547</v>
      </c>
      <c r="C117" s="636" t="s">
        <v>548</v>
      </c>
      <c r="D117" s="622" t="s">
        <v>24</v>
      </c>
      <c r="E117" s="623"/>
      <c r="F117" s="623"/>
      <c r="G117" s="624"/>
      <c r="H117" s="625"/>
      <c r="I117" s="625"/>
      <c r="J117" s="626"/>
      <c r="K117" s="627">
        <v>0</v>
      </c>
      <c r="L117" s="628">
        <v>50</v>
      </c>
      <c r="M117" s="624">
        <v>995</v>
      </c>
      <c r="N117" s="531">
        <f t="shared" si="53"/>
        <v>0</v>
      </c>
      <c r="O117" s="531">
        <f t="shared" si="54"/>
        <v>49750</v>
      </c>
      <c r="P117" s="532">
        <f t="shared" si="55"/>
        <v>49750</v>
      </c>
      <c r="Q117" s="533">
        <f t="shared" si="56"/>
        <v>995</v>
      </c>
      <c r="R117" s="534">
        <f t="shared" si="57"/>
        <v>0</v>
      </c>
      <c r="S117" s="534">
        <f t="shared" si="57"/>
        <v>50</v>
      </c>
      <c r="T117" s="535">
        <f t="shared" si="58"/>
        <v>0</v>
      </c>
      <c r="U117" s="535">
        <f t="shared" si="58"/>
        <v>49750</v>
      </c>
      <c r="V117" s="625">
        <f>T117+U117</f>
        <v>49750</v>
      </c>
      <c r="W117" s="633" t="s">
        <v>33</v>
      </c>
      <c r="X117" s="634"/>
      <c r="Y117" s="640" t="s">
        <v>515</v>
      </c>
    </row>
    <row r="118" spans="1:25" s="635" customFormat="1" ht="65.25" customHeight="1" x14ac:dyDescent="0.45">
      <c r="A118" s="636"/>
      <c r="B118" s="636" t="s">
        <v>549</v>
      </c>
      <c r="C118" s="636" t="s">
        <v>550</v>
      </c>
      <c r="D118" s="622" t="s">
        <v>25</v>
      </c>
      <c r="E118" s="623"/>
      <c r="F118" s="623"/>
      <c r="G118" s="624"/>
      <c r="H118" s="625"/>
      <c r="I118" s="625"/>
      <c r="J118" s="626"/>
      <c r="K118" s="627">
        <v>0</v>
      </c>
      <c r="L118" s="628" t="s">
        <v>551</v>
      </c>
      <c r="M118" s="624">
        <v>1700</v>
      </c>
      <c r="N118" s="531">
        <f t="shared" si="53"/>
        <v>0</v>
      </c>
      <c r="O118" s="531">
        <f t="shared" si="54"/>
        <v>34000</v>
      </c>
      <c r="P118" s="532">
        <f t="shared" si="55"/>
        <v>34000</v>
      </c>
      <c r="Q118" s="533">
        <f t="shared" si="56"/>
        <v>1700</v>
      </c>
      <c r="R118" s="534">
        <f t="shared" si="57"/>
        <v>0</v>
      </c>
      <c r="S118" s="534">
        <f t="shared" si="57"/>
        <v>20</v>
      </c>
      <c r="T118" s="535">
        <f t="shared" si="58"/>
        <v>0</v>
      </c>
      <c r="U118" s="535">
        <f t="shared" si="58"/>
        <v>34000</v>
      </c>
      <c r="V118" s="625">
        <f t="shared" si="59"/>
        <v>34000</v>
      </c>
      <c r="W118" s="633" t="s">
        <v>33</v>
      </c>
      <c r="X118" s="634"/>
      <c r="Y118" s="640" t="s">
        <v>523</v>
      </c>
    </row>
    <row r="119" spans="1:25" s="635" customFormat="1" ht="94.5" customHeight="1" x14ac:dyDescent="0.45">
      <c r="A119" s="636"/>
      <c r="B119" s="636" t="s">
        <v>552</v>
      </c>
      <c r="C119" s="636" t="s">
        <v>553</v>
      </c>
      <c r="D119" s="622" t="s">
        <v>25</v>
      </c>
      <c r="E119" s="623"/>
      <c r="F119" s="623"/>
      <c r="G119" s="624"/>
      <c r="H119" s="625"/>
      <c r="I119" s="625"/>
      <c r="J119" s="626"/>
      <c r="K119" s="627">
        <v>0</v>
      </c>
      <c r="L119" s="628">
        <v>20</v>
      </c>
      <c r="M119" s="624">
        <v>20470</v>
      </c>
      <c r="N119" s="531">
        <f t="shared" si="53"/>
        <v>0</v>
      </c>
      <c r="O119" s="531">
        <f t="shared" si="54"/>
        <v>409400</v>
      </c>
      <c r="P119" s="532">
        <f t="shared" si="55"/>
        <v>409400</v>
      </c>
      <c r="Q119" s="533">
        <f t="shared" si="56"/>
        <v>20470</v>
      </c>
      <c r="R119" s="534">
        <f t="shared" si="57"/>
        <v>0</v>
      </c>
      <c r="S119" s="534">
        <f t="shared" si="57"/>
        <v>20</v>
      </c>
      <c r="T119" s="535">
        <f t="shared" si="58"/>
        <v>0</v>
      </c>
      <c r="U119" s="535">
        <f t="shared" si="58"/>
        <v>409400</v>
      </c>
      <c r="V119" s="625">
        <f t="shared" si="59"/>
        <v>409400</v>
      </c>
      <c r="W119" s="633" t="s">
        <v>33</v>
      </c>
      <c r="X119" s="634"/>
      <c r="Y119" s="640" t="s">
        <v>523</v>
      </c>
    </row>
    <row r="120" spans="1:25" s="635" customFormat="1" ht="73.5" customHeight="1" x14ac:dyDescent="0.45">
      <c r="A120" s="636"/>
      <c r="B120" s="636" t="s">
        <v>554</v>
      </c>
      <c r="C120" s="636" t="s">
        <v>555</v>
      </c>
      <c r="D120" s="622" t="s">
        <v>25</v>
      </c>
      <c r="E120" s="623"/>
      <c r="F120" s="623"/>
      <c r="G120" s="624"/>
      <c r="H120" s="625"/>
      <c r="I120" s="625"/>
      <c r="J120" s="626"/>
      <c r="K120" s="627">
        <v>0</v>
      </c>
      <c r="L120" s="628">
        <v>20</v>
      </c>
      <c r="M120" s="624">
        <v>1450</v>
      </c>
      <c r="N120" s="531">
        <f t="shared" si="53"/>
        <v>0</v>
      </c>
      <c r="O120" s="531">
        <f t="shared" si="54"/>
        <v>29000</v>
      </c>
      <c r="P120" s="532">
        <f t="shared" si="55"/>
        <v>29000</v>
      </c>
      <c r="Q120" s="533">
        <f t="shared" si="56"/>
        <v>1450</v>
      </c>
      <c r="R120" s="534">
        <f t="shared" si="57"/>
        <v>0</v>
      </c>
      <c r="S120" s="534">
        <f t="shared" si="57"/>
        <v>20</v>
      </c>
      <c r="T120" s="535">
        <f t="shared" si="58"/>
        <v>0</v>
      </c>
      <c r="U120" s="535">
        <f t="shared" si="58"/>
        <v>29000</v>
      </c>
      <c r="V120" s="625">
        <f t="shared" si="59"/>
        <v>29000</v>
      </c>
      <c r="W120" s="633" t="s">
        <v>33</v>
      </c>
      <c r="X120" s="634"/>
      <c r="Y120" s="640" t="s">
        <v>556</v>
      </c>
    </row>
    <row r="121" spans="1:25" s="635" customFormat="1" ht="81.75" customHeight="1" x14ac:dyDescent="0.45">
      <c r="A121" s="636"/>
      <c r="B121" s="636" t="s">
        <v>557</v>
      </c>
      <c r="C121" s="636" t="s">
        <v>558</v>
      </c>
      <c r="D121" s="622" t="s">
        <v>25</v>
      </c>
      <c r="E121" s="623"/>
      <c r="F121" s="623"/>
      <c r="G121" s="624"/>
      <c r="H121" s="625"/>
      <c r="I121" s="625"/>
      <c r="J121" s="626"/>
      <c r="K121" s="627">
        <v>2</v>
      </c>
      <c r="L121" s="628">
        <v>8</v>
      </c>
      <c r="M121" s="624">
        <v>109990</v>
      </c>
      <c r="N121" s="531">
        <f t="shared" si="53"/>
        <v>219980</v>
      </c>
      <c r="O121" s="531">
        <f t="shared" si="54"/>
        <v>879920</v>
      </c>
      <c r="P121" s="532">
        <f t="shared" si="55"/>
        <v>1099900</v>
      </c>
      <c r="Q121" s="533">
        <f t="shared" si="56"/>
        <v>109990</v>
      </c>
      <c r="R121" s="534">
        <f t="shared" si="57"/>
        <v>2</v>
      </c>
      <c r="S121" s="534">
        <f t="shared" si="57"/>
        <v>8</v>
      </c>
      <c r="T121" s="535">
        <f>N121-H121</f>
        <v>219980</v>
      </c>
      <c r="U121" s="535">
        <f>O121-I121</f>
        <v>879920</v>
      </c>
      <c r="V121" s="625">
        <f>T121+U121</f>
        <v>1099900</v>
      </c>
      <c r="W121" s="633" t="s">
        <v>33</v>
      </c>
      <c r="X121" s="634"/>
      <c r="Y121" s="640" t="s">
        <v>523</v>
      </c>
    </row>
    <row r="122" spans="1:25" s="635" customFormat="1" ht="108" customHeight="1" x14ac:dyDescent="0.45">
      <c r="A122" s="636"/>
      <c r="B122" s="636" t="s">
        <v>559</v>
      </c>
      <c r="C122" s="636" t="s">
        <v>560</v>
      </c>
      <c r="D122" s="622" t="s">
        <v>25</v>
      </c>
      <c r="E122" s="623"/>
      <c r="F122" s="623"/>
      <c r="G122" s="624"/>
      <c r="H122" s="625"/>
      <c r="I122" s="625"/>
      <c r="J122" s="626"/>
      <c r="K122" s="627">
        <v>2</v>
      </c>
      <c r="L122" s="628">
        <v>8</v>
      </c>
      <c r="M122" s="624">
        <v>56000</v>
      </c>
      <c r="N122" s="531">
        <f t="shared" si="53"/>
        <v>112000</v>
      </c>
      <c r="O122" s="531">
        <f t="shared" si="54"/>
        <v>448000</v>
      </c>
      <c r="P122" s="532">
        <f t="shared" si="55"/>
        <v>560000</v>
      </c>
      <c r="Q122" s="533">
        <f t="shared" si="56"/>
        <v>56000</v>
      </c>
      <c r="R122" s="534">
        <f t="shared" si="57"/>
        <v>2</v>
      </c>
      <c r="S122" s="534">
        <f t="shared" si="57"/>
        <v>8</v>
      </c>
      <c r="T122" s="535">
        <f t="shared" si="58"/>
        <v>112000</v>
      </c>
      <c r="U122" s="535">
        <f t="shared" si="58"/>
        <v>448000</v>
      </c>
      <c r="V122" s="625">
        <f t="shared" si="59"/>
        <v>560000</v>
      </c>
      <c r="W122" s="633" t="s">
        <v>33</v>
      </c>
      <c r="X122" s="634"/>
      <c r="Y122" s="640" t="s">
        <v>561</v>
      </c>
    </row>
    <row r="123" spans="1:25" s="635" customFormat="1" ht="71.25" customHeight="1" x14ac:dyDescent="0.45">
      <c r="A123" s="636"/>
      <c r="B123" s="636" t="s">
        <v>562</v>
      </c>
      <c r="C123" s="636" t="s">
        <v>563</v>
      </c>
      <c r="D123" s="622" t="s">
        <v>25</v>
      </c>
      <c r="E123" s="623"/>
      <c r="F123" s="623"/>
      <c r="G123" s="624"/>
      <c r="H123" s="625"/>
      <c r="I123" s="625"/>
      <c r="J123" s="626"/>
      <c r="K123" s="627">
        <v>0</v>
      </c>
      <c r="L123" s="628" t="s">
        <v>564</v>
      </c>
      <c r="M123" s="624">
        <v>32435</v>
      </c>
      <c r="N123" s="531">
        <f t="shared" si="53"/>
        <v>0</v>
      </c>
      <c r="O123" s="531">
        <f t="shared" si="54"/>
        <v>324350</v>
      </c>
      <c r="P123" s="532">
        <f t="shared" si="55"/>
        <v>324350</v>
      </c>
      <c r="Q123" s="533">
        <f t="shared" si="56"/>
        <v>32435</v>
      </c>
      <c r="R123" s="534">
        <f t="shared" si="57"/>
        <v>0</v>
      </c>
      <c r="S123" s="534">
        <f t="shared" si="57"/>
        <v>10</v>
      </c>
      <c r="T123" s="535">
        <f t="shared" si="58"/>
        <v>0</v>
      </c>
      <c r="U123" s="535">
        <f t="shared" si="58"/>
        <v>324350</v>
      </c>
      <c r="V123" s="625">
        <f t="shared" si="59"/>
        <v>324350</v>
      </c>
      <c r="W123" s="633" t="s">
        <v>33</v>
      </c>
      <c r="X123" s="634"/>
      <c r="Y123" s="640" t="s">
        <v>523</v>
      </c>
    </row>
    <row r="124" spans="1:25" s="635" customFormat="1" ht="77.25" customHeight="1" x14ac:dyDescent="0.45">
      <c r="A124" s="636"/>
      <c r="B124" s="636" t="s">
        <v>565</v>
      </c>
      <c r="C124" s="636" t="s">
        <v>566</v>
      </c>
      <c r="D124" s="622" t="s">
        <v>25</v>
      </c>
      <c r="E124" s="623"/>
      <c r="F124" s="623"/>
      <c r="G124" s="624"/>
      <c r="H124" s="625"/>
      <c r="I124" s="625"/>
      <c r="J124" s="626"/>
      <c r="K124" s="627">
        <v>0</v>
      </c>
      <c r="L124" s="628">
        <v>10</v>
      </c>
      <c r="M124" s="624">
        <v>9500</v>
      </c>
      <c r="N124" s="531">
        <f t="shared" si="53"/>
        <v>0</v>
      </c>
      <c r="O124" s="531">
        <f t="shared" si="54"/>
        <v>95000</v>
      </c>
      <c r="P124" s="532">
        <f t="shared" si="55"/>
        <v>95000</v>
      </c>
      <c r="Q124" s="533">
        <f t="shared" si="56"/>
        <v>9500</v>
      </c>
      <c r="R124" s="534">
        <f t="shared" ref="R124:S134" si="60">K124-E124</f>
        <v>0</v>
      </c>
      <c r="S124" s="534">
        <f t="shared" si="60"/>
        <v>10</v>
      </c>
      <c r="T124" s="535">
        <f t="shared" ref="T124:U134" si="61">N124-H124</f>
        <v>0</v>
      </c>
      <c r="U124" s="535">
        <f t="shared" si="61"/>
        <v>95000</v>
      </c>
      <c r="V124" s="625">
        <f t="shared" si="59"/>
        <v>95000</v>
      </c>
      <c r="W124" s="633" t="s">
        <v>33</v>
      </c>
      <c r="X124" s="634"/>
      <c r="Y124" s="640" t="s">
        <v>512</v>
      </c>
    </row>
    <row r="125" spans="1:25" s="635" customFormat="1" ht="73.5" customHeight="1" x14ac:dyDescent="0.45">
      <c r="A125" s="636"/>
      <c r="B125" s="636" t="s">
        <v>567</v>
      </c>
      <c r="C125" s="636" t="s">
        <v>568</v>
      </c>
      <c r="D125" s="622" t="s">
        <v>25</v>
      </c>
      <c r="E125" s="623"/>
      <c r="F125" s="623"/>
      <c r="G125" s="624"/>
      <c r="H125" s="625"/>
      <c r="I125" s="625"/>
      <c r="J125" s="626"/>
      <c r="K125" s="627">
        <v>0</v>
      </c>
      <c r="L125" s="628">
        <v>6</v>
      </c>
      <c r="M125" s="624">
        <v>6230</v>
      </c>
      <c r="N125" s="531">
        <f t="shared" si="53"/>
        <v>0</v>
      </c>
      <c r="O125" s="531">
        <f t="shared" si="54"/>
        <v>37380</v>
      </c>
      <c r="P125" s="532">
        <f t="shared" si="55"/>
        <v>37380</v>
      </c>
      <c r="Q125" s="533">
        <f t="shared" si="56"/>
        <v>6230</v>
      </c>
      <c r="R125" s="534">
        <f t="shared" si="60"/>
        <v>0</v>
      </c>
      <c r="S125" s="534">
        <f t="shared" si="60"/>
        <v>6</v>
      </c>
      <c r="T125" s="535">
        <f t="shared" si="61"/>
        <v>0</v>
      </c>
      <c r="U125" s="535">
        <f t="shared" si="61"/>
        <v>37380</v>
      </c>
      <c r="V125" s="625">
        <f t="shared" si="59"/>
        <v>37380</v>
      </c>
      <c r="W125" s="633" t="s">
        <v>33</v>
      </c>
      <c r="X125" s="634"/>
      <c r="Y125" s="640" t="s">
        <v>523</v>
      </c>
    </row>
    <row r="126" spans="1:25" s="635" customFormat="1" ht="84.75" customHeight="1" x14ac:dyDescent="0.45">
      <c r="A126" s="636"/>
      <c r="B126" s="636" t="s">
        <v>569</v>
      </c>
      <c r="C126" s="636" t="s">
        <v>570</v>
      </c>
      <c r="D126" s="622" t="s">
        <v>25</v>
      </c>
      <c r="E126" s="623"/>
      <c r="F126" s="623"/>
      <c r="G126" s="624"/>
      <c r="H126" s="625"/>
      <c r="I126" s="625"/>
      <c r="J126" s="626"/>
      <c r="K126" s="627">
        <v>0</v>
      </c>
      <c r="L126" s="628">
        <v>10</v>
      </c>
      <c r="M126" s="624">
        <v>17700</v>
      </c>
      <c r="N126" s="531">
        <f t="shared" si="53"/>
        <v>0</v>
      </c>
      <c r="O126" s="531">
        <f t="shared" si="54"/>
        <v>177000</v>
      </c>
      <c r="P126" s="532">
        <f t="shared" si="55"/>
        <v>177000</v>
      </c>
      <c r="Q126" s="533">
        <f t="shared" si="56"/>
        <v>17700</v>
      </c>
      <c r="R126" s="534">
        <f t="shared" si="60"/>
        <v>0</v>
      </c>
      <c r="S126" s="534">
        <f t="shared" si="60"/>
        <v>10</v>
      </c>
      <c r="T126" s="535">
        <f t="shared" si="61"/>
        <v>0</v>
      </c>
      <c r="U126" s="535">
        <f t="shared" si="61"/>
        <v>177000</v>
      </c>
      <c r="V126" s="625">
        <f t="shared" si="59"/>
        <v>177000</v>
      </c>
      <c r="W126" s="633" t="s">
        <v>33</v>
      </c>
      <c r="X126" s="634"/>
      <c r="Y126" s="640" t="s">
        <v>556</v>
      </c>
    </row>
    <row r="127" spans="1:25" s="635" customFormat="1" ht="99.75" customHeight="1" x14ac:dyDescent="0.45">
      <c r="A127" s="636"/>
      <c r="B127" s="636" t="s">
        <v>571</v>
      </c>
      <c r="C127" s="636" t="s">
        <v>572</v>
      </c>
      <c r="D127" s="622" t="s">
        <v>25</v>
      </c>
      <c r="E127" s="623"/>
      <c r="F127" s="623"/>
      <c r="G127" s="624"/>
      <c r="H127" s="625"/>
      <c r="I127" s="625"/>
      <c r="J127" s="626"/>
      <c r="K127" s="627">
        <v>10</v>
      </c>
      <c r="L127" s="628">
        <v>90</v>
      </c>
      <c r="M127" s="624">
        <v>870</v>
      </c>
      <c r="N127" s="531">
        <f t="shared" si="53"/>
        <v>8700</v>
      </c>
      <c r="O127" s="531">
        <f t="shared" si="54"/>
        <v>78300</v>
      </c>
      <c r="P127" s="532">
        <f t="shared" si="55"/>
        <v>87000</v>
      </c>
      <c r="Q127" s="533">
        <f t="shared" si="56"/>
        <v>870</v>
      </c>
      <c r="R127" s="534">
        <f t="shared" si="60"/>
        <v>10</v>
      </c>
      <c r="S127" s="534">
        <f t="shared" si="60"/>
        <v>90</v>
      </c>
      <c r="T127" s="535">
        <f t="shared" si="61"/>
        <v>8700</v>
      </c>
      <c r="U127" s="535">
        <f t="shared" si="61"/>
        <v>78300</v>
      </c>
      <c r="V127" s="625">
        <f t="shared" si="59"/>
        <v>87000</v>
      </c>
      <c r="W127" s="633" t="s">
        <v>33</v>
      </c>
      <c r="X127" s="634"/>
      <c r="Y127" s="640" t="s">
        <v>573</v>
      </c>
    </row>
    <row r="128" spans="1:25" s="635" customFormat="1" ht="92.25" customHeight="1" x14ac:dyDescent="0.45">
      <c r="A128" s="636"/>
      <c r="B128" s="636" t="s">
        <v>574</v>
      </c>
      <c r="C128" s="636" t="s">
        <v>575</v>
      </c>
      <c r="D128" s="622" t="s">
        <v>27</v>
      </c>
      <c r="E128" s="623"/>
      <c r="F128" s="623"/>
      <c r="G128" s="624"/>
      <c r="H128" s="625"/>
      <c r="I128" s="625"/>
      <c r="J128" s="626"/>
      <c r="K128" s="627">
        <v>0</v>
      </c>
      <c r="L128" s="628">
        <v>4</v>
      </c>
      <c r="M128" s="624">
        <v>45300</v>
      </c>
      <c r="N128" s="531">
        <f t="shared" si="53"/>
        <v>0</v>
      </c>
      <c r="O128" s="531">
        <f t="shared" si="54"/>
        <v>181200</v>
      </c>
      <c r="P128" s="532">
        <f t="shared" si="55"/>
        <v>181200</v>
      </c>
      <c r="Q128" s="533">
        <f t="shared" si="56"/>
        <v>45300</v>
      </c>
      <c r="R128" s="534">
        <f t="shared" si="60"/>
        <v>0</v>
      </c>
      <c r="S128" s="534">
        <f t="shared" si="60"/>
        <v>4</v>
      </c>
      <c r="T128" s="535">
        <f t="shared" si="61"/>
        <v>0</v>
      </c>
      <c r="U128" s="535">
        <f t="shared" si="61"/>
        <v>181200</v>
      </c>
      <c r="V128" s="625">
        <f t="shared" si="59"/>
        <v>181200</v>
      </c>
      <c r="W128" s="633" t="s">
        <v>33</v>
      </c>
      <c r="X128" s="634"/>
      <c r="Y128" s="640" t="s">
        <v>556</v>
      </c>
    </row>
    <row r="129" spans="1:25" s="635" customFormat="1" ht="78.75" customHeight="1" x14ac:dyDescent="0.45">
      <c r="A129" s="636"/>
      <c r="B129" s="636" t="s">
        <v>576</v>
      </c>
      <c r="C129" s="636" t="s">
        <v>577</v>
      </c>
      <c r="D129" s="622" t="s">
        <v>25</v>
      </c>
      <c r="E129" s="623"/>
      <c r="F129" s="623"/>
      <c r="G129" s="624"/>
      <c r="H129" s="625"/>
      <c r="I129" s="625"/>
      <c r="J129" s="626"/>
      <c r="K129" s="627">
        <v>5</v>
      </c>
      <c r="L129" s="628">
        <v>35</v>
      </c>
      <c r="M129" s="624">
        <v>7500</v>
      </c>
      <c r="N129" s="531">
        <f t="shared" si="53"/>
        <v>37500</v>
      </c>
      <c r="O129" s="531">
        <f t="shared" si="54"/>
        <v>262500</v>
      </c>
      <c r="P129" s="532">
        <f t="shared" si="55"/>
        <v>300000</v>
      </c>
      <c r="Q129" s="533">
        <f t="shared" si="56"/>
        <v>7500</v>
      </c>
      <c r="R129" s="534">
        <f t="shared" si="60"/>
        <v>5</v>
      </c>
      <c r="S129" s="534">
        <f t="shared" si="60"/>
        <v>35</v>
      </c>
      <c r="T129" s="535">
        <f t="shared" si="61"/>
        <v>37500</v>
      </c>
      <c r="U129" s="535">
        <f t="shared" si="61"/>
        <v>262500</v>
      </c>
      <c r="V129" s="625">
        <f t="shared" si="59"/>
        <v>300000</v>
      </c>
      <c r="W129" s="633" t="s">
        <v>33</v>
      </c>
      <c r="X129" s="634"/>
      <c r="Y129" s="640" t="s">
        <v>512</v>
      </c>
    </row>
    <row r="130" spans="1:25" s="635" customFormat="1" ht="54.75" customHeight="1" x14ac:dyDescent="0.45">
      <c r="A130" s="636"/>
      <c r="B130" s="636" t="s">
        <v>578</v>
      </c>
      <c r="C130" s="636" t="s">
        <v>579</v>
      </c>
      <c r="D130" s="622" t="s">
        <v>25</v>
      </c>
      <c r="E130" s="623"/>
      <c r="F130" s="623"/>
      <c r="G130" s="624"/>
      <c r="H130" s="625"/>
      <c r="I130" s="625"/>
      <c r="J130" s="626"/>
      <c r="K130" s="627">
        <v>0</v>
      </c>
      <c r="L130" s="628">
        <v>20</v>
      </c>
      <c r="M130" s="624">
        <v>24000</v>
      </c>
      <c r="N130" s="531">
        <f t="shared" si="53"/>
        <v>0</v>
      </c>
      <c r="O130" s="531">
        <f t="shared" si="54"/>
        <v>480000</v>
      </c>
      <c r="P130" s="532">
        <f t="shared" si="55"/>
        <v>480000</v>
      </c>
      <c r="Q130" s="533">
        <f t="shared" si="56"/>
        <v>24000</v>
      </c>
      <c r="R130" s="534">
        <f t="shared" si="60"/>
        <v>0</v>
      </c>
      <c r="S130" s="534">
        <f t="shared" si="60"/>
        <v>20</v>
      </c>
      <c r="T130" s="535">
        <f t="shared" si="61"/>
        <v>0</v>
      </c>
      <c r="U130" s="535">
        <f t="shared" si="61"/>
        <v>480000</v>
      </c>
      <c r="V130" s="625">
        <f t="shared" si="59"/>
        <v>480000</v>
      </c>
      <c r="W130" s="633" t="s">
        <v>33</v>
      </c>
      <c r="X130" s="634"/>
      <c r="Y130" s="640" t="s">
        <v>580</v>
      </c>
    </row>
    <row r="131" spans="1:25" s="635" customFormat="1" ht="104.25" customHeight="1" x14ac:dyDescent="0.45">
      <c r="A131" s="636"/>
      <c r="B131" s="636" t="s">
        <v>581</v>
      </c>
      <c r="C131" s="636" t="s">
        <v>582</v>
      </c>
      <c r="D131" s="622" t="s">
        <v>25</v>
      </c>
      <c r="E131" s="623"/>
      <c r="F131" s="623"/>
      <c r="G131" s="624"/>
      <c r="H131" s="625"/>
      <c r="I131" s="625"/>
      <c r="J131" s="626"/>
      <c r="K131" s="627">
        <v>0</v>
      </c>
      <c r="L131" s="628">
        <v>30</v>
      </c>
      <c r="M131" s="624">
        <v>4740</v>
      </c>
      <c r="N131" s="531">
        <f t="shared" si="53"/>
        <v>0</v>
      </c>
      <c r="O131" s="531">
        <f t="shared" si="54"/>
        <v>142200</v>
      </c>
      <c r="P131" s="532">
        <f t="shared" si="55"/>
        <v>142200</v>
      </c>
      <c r="Q131" s="533">
        <f t="shared" si="56"/>
        <v>4740</v>
      </c>
      <c r="R131" s="534">
        <f t="shared" si="60"/>
        <v>0</v>
      </c>
      <c r="S131" s="534">
        <f t="shared" si="60"/>
        <v>30</v>
      </c>
      <c r="T131" s="535">
        <f t="shared" si="61"/>
        <v>0</v>
      </c>
      <c r="U131" s="535">
        <f t="shared" si="61"/>
        <v>142200</v>
      </c>
      <c r="V131" s="625">
        <f t="shared" si="59"/>
        <v>142200</v>
      </c>
      <c r="W131" s="633" t="s">
        <v>33</v>
      </c>
      <c r="X131" s="634"/>
      <c r="Y131" s="640" t="s">
        <v>523</v>
      </c>
    </row>
    <row r="132" spans="1:25" s="635" customFormat="1" ht="75.75" customHeight="1" x14ac:dyDescent="0.45">
      <c r="A132" s="636"/>
      <c r="B132" s="636" t="s">
        <v>583</v>
      </c>
      <c r="C132" s="636" t="s">
        <v>584</v>
      </c>
      <c r="D132" s="622" t="s">
        <v>25</v>
      </c>
      <c r="E132" s="623"/>
      <c r="F132" s="623"/>
      <c r="G132" s="624"/>
      <c r="H132" s="625"/>
      <c r="I132" s="625"/>
      <c r="J132" s="626"/>
      <c r="K132" s="627">
        <v>0</v>
      </c>
      <c r="L132" s="628">
        <v>5</v>
      </c>
      <c r="M132" s="624">
        <v>18000</v>
      </c>
      <c r="N132" s="531">
        <f t="shared" si="53"/>
        <v>0</v>
      </c>
      <c r="O132" s="531">
        <f t="shared" si="54"/>
        <v>90000</v>
      </c>
      <c r="P132" s="532">
        <f t="shared" si="55"/>
        <v>90000</v>
      </c>
      <c r="Q132" s="533">
        <f t="shared" si="56"/>
        <v>18000</v>
      </c>
      <c r="R132" s="534">
        <f t="shared" si="60"/>
        <v>0</v>
      </c>
      <c r="S132" s="534">
        <f t="shared" si="60"/>
        <v>5</v>
      </c>
      <c r="T132" s="535">
        <f t="shared" si="61"/>
        <v>0</v>
      </c>
      <c r="U132" s="535">
        <f t="shared" si="61"/>
        <v>90000</v>
      </c>
      <c r="V132" s="625">
        <f t="shared" si="59"/>
        <v>90000</v>
      </c>
      <c r="W132" s="633" t="s">
        <v>33</v>
      </c>
      <c r="X132" s="634"/>
      <c r="Y132" s="640" t="s">
        <v>512</v>
      </c>
    </row>
    <row r="133" spans="1:25" s="635" customFormat="1" ht="83.25" customHeight="1" x14ac:dyDescent="0.45">
      <c r="A133" s="636"/>
      <c r="B133" s="636" t="s">
        <v>585</v>
      </c>
      <c r="C133" s="636" t="s">
        <v>586</v>
      </c>
      <c r="D133" s="622" t="s">
        <v>25</v>
      </c>
      <c r="E133" s="623"/>
      <c r="F133" s="623"/>
      <c r="G133" s="624"/>
      <c r="H133" s="625"/>
      <c r="I133" s="625"/>
      <c r="J133" s="626"/>
      <c r="K133" s="627">
        <v>0</v>
      </c>
      <c r="L133" s="628">
        <v>10</v>
      </c>
      <c r="M133" s="624">
        <v>3500</v>
      </c>
      <c r="N133" s="531">
        <f t="shared" si="53"/>
        <v>0</v>
      </c>
      <c r="O133" s="531">
        <f t="shared" si="54"/>
        <v>35000</v>
      </c>
      <c r="P133" s="532">
        <f t="shared" si="55"/>
        <v>35000</v>
      </c>
      <c r="Q133" s="533">
        <f t="shared" si="56"/>
        <v>3500</v>
      </c>
      <c r="R133" s="534">
        <f t="shared" si="60"/>
        <v>0</v>
      </c>
      <c r="S133" s="534">
        <f t="shared" si="60"/>
        <v>10</v>
      </c>
      <c r="T133" s="535">
        <f t="shared" si="61"/>
        <v>0</v>
      </c>
      <c r="U133" s="535">
        <f t="shared" si="61"/>
        <v>35000</v>
      </c>
      <c r="V133" s="625">
        <f t="shared" si="59"/>
        <v>35000</v>
      </c>
      <c r="W133" s="633" t="s">
        <v>33</v>
      </c>
      <c r="X133" s="634"/>
      <c r="Y133" s="640" t="s">
        <v>512</v>
      </c>
    </row>
    <row r="134" spans="1:25" s="635" customFormat="1" ht="98.25" customHeight="1" x14ac:dyDescent="0.45">
      <c r="A134" s="636"/>
      <c r="B134" s="636" t="s">
        <v>587</v>
      </c>
      <c r="C134" s="636" t="s">
        <v>588</v>
      </c>
      <c r="D134" s="622" t="s">
        <v>24</v>
      </c>
      <c r="E134" s="623"/>
      <c r="F134" s="623"/>
      <c r="G134" s="624"/>
      <c r="H134" s="625"/>
      <c r="I134" s="625"/>
      <c r="J134" s="626"/>
      <c r="K134" s="627">
        <v>0</v>
      </c>
      <c r="L134" s="628">
        <v>10</v>
      </c>
      <c r="M134" s="624">
        <v>65600</v>
      </c>
      <c r="N134" s="531">
        <f t="shared" si="53"/>
        <v>0</v>
      </c>
      <c r="O134" s="531">
        <f t="shared" si="54"/>
        <v>656000</v>
      </c>
      <c r="P134" s="532">
        <f t="shared" si="55"/>
        <v>656000</v>
      </c>
      <c r="Q134" s="533">
        <f t="shared" si="56"/>
        <v>65600</v>
      </c>
      <c r="R134" s="534">
        <f t="shared" si="60"/>
        <v>0</v>
      </c>
      <c r="S134" s="534">
        <f t="shared" si="60"/>
        <v>10</v>
      </c>
      <c r="T134" s="535">
        <f t="shared" si="61"/>
        <v>0</v>
      </c>
      <c r="U134" s="535">
        <f t="shared" si="61"/>
        <v>656000</v>
      </c>
      <c r="V134" s="625">
        <f t="shared" si="59"/>
        <v>656000</v>
      </c>
      <c r="W134" s="633" t="s">
        <v>33</v>
      </c>
      <c r="X134" s="634"/>
      <c r="Y134" s="640" t="s">
        <v>589</v>
      </c>
    </row>
    <row r="135" spans="1:25" s="635" customFormat="1" ht="28.5" x14ac:dyDescent="0.45">
      <c r="A135" s="636"/>
      <c r="B135" s="636"/>
      <c r="C135" s="636"/>
      <c r="D135" s="622"/>
      <c r="E135" s="623"/>
      <c r="F135" s="623"/>
      <c r="G135" s="624"/>
      <c r="H135" s="625"/>
      <c r="I135" s="625"/>
      <c r="J135" s="626"/>
      <c r="K135" s="627"/>
      <c r="L135" s="628"/>
      <c r="M135" s="624"/>
      <c r="N135" s="630"/>
      <c r="O135" s="630"/>
      <c r="P135" s="631"/>
      <c r="Q135" s="632"/>
      <c r="R135" s="625"/>
      <c r="S135" s="625"/>
      <c r="T135" s="641">
        <f>SUM(T91:T134)</f>
        <v>440380</v>
      </c>
      <c r="U135" s="641">
        <f>SUM(U91:U134)</f>
        <v>10196550</v>
      </c>
      <c r="V135" s="641">
        <f>SUM(V91:V134)</f>
        <v>10636930</v>
      </c>
      <c r="W135" s="633"/>
      <c r="X135" s="634"/>
    </row>
    <row r="136" spans="1:25" s="635" customFormat="1" ht="33" x14ac:dyDescent="0.45">
      <c r="B136" s="1136" t="s">
        <v>590</v>
      </c>
      <c r="C136" s="1137"/>
      <c r="D136" s="1138"/>
      <c r="E136" s="623"/>
      <c r="F136" s="623"/>
      <c r="G136" s="624"/>
      <c r="H136" s="625"/>
      <c r="I136" s="625"/>
      <c r="J136" s="626"/>
      <c r="K136" s="627"/>
      <c r="L136" s="628"/>
      <c r="M136" s="624"/>
      <c r="N136" s="630"/>
      <c r="O136" s="630"/>
      <c r="P136" s="631"/>
      <c r="Q136" s="632"/>
      <c r="R136" s="625"/>
      <c r="S136" s="625"/>
      <c r="T136" s="625"/>
      <c r="U136" s="625"/>
      <c r="V136" s="625"/>
      <c r="W136" s="633"/>
      <c r="X136" s="634"/>
    </row>
    <row r="137" spans="1:25" s="635" customFormat="1" ht="111" x14ac:dyDescent="0.45">
      <c r="A137" s="636"/>
      <c r="B137" s="636" t="s">
        <v>591</v>
      </c>
      <c r="C137" s="636" t="s">
        <v>592</v>
      </c>
      <c r="D137" s="622" t="s">
        <v>25</v>
      </c>
      <c r="E137" s="623"/>
      <c r="F137" s="623"/>
      <c r="G137" s="624"/>
      <c r="H137" s="625"/>
      <c r="I137" s="625"/>
      <c r="J137" s="626"/>
      <c r="K137" s="627">
        <v>100</v>
      </c>
      <c r="L137" s="628">
        <v>55</v>
      </c>
      <c r="M137" s="624">
        <v>86300</v>
      </c>
      <c r="N137" s="531">
        <f t="shared" ref="N137:N141" si="62">K137*M137</f>
        <v>8630000</v>
      </c>
      <c r="O137" s="531">
        <f t="shared" ref="O137:O141" si="63">L137*M137</f>
        <v>4746500</v>
      </c>
      <c r="P137" s="532">
        <f t="shared" ref="P137:P141" si="64">N137+O137</f>
        <v>13376500</v>
      </c>
      <c r="Q137" s="533">
        <f t="shared" ref="Q137:Q141" si="65">M137-G137</f>
        <v>86300</v>
      </c>
      <c r="R137" s="534">
        <f t="shared" ref="R137:S141" si="66">K137-E137</f>
        <v>100</v>
      </c>
      <c r="S137" s="534">
        <f t="shared" si="66"/>
        <v>55</v>
      </c>
      <c r="T137" s="535">
        <f t="shared" ref="T137:U141" si="67">N137-H137</f>
        <v>8630000</v>
      </c>
      <c r="U137" s="535">
        <f t="shared" si="67"/>
        <v>4746500</v>
      </c>
      <c r="V137" s="625">
        <f t="shared" ref="V137:V141" si="68">T137+U137</f>
        <v>13376500</v>
      </c>
      <c r="W137" s="642" t="s">
        <v>593</v>
      </c>
      <c r="X137" s="634"/>
    </row>
    <row r="138" spans="1:25" s="635" customFormat="1" ht="138.75" x14ac:dyDescent="0.45">
      <c r="A138" s="636"/>
      <c r="B138" s="636" t="s">
        <v>594</v>
      </c>
      <c r="C138" s="636" t="s">
        <v>595</v>
      </c>
      <c r="D138" s="622" t="s">
        <v>25</v>
      </c>
      <c r="E138" s="623"/>
      <c r="F138" s="623"/>
      <c r="G138" s="624"/>
      <c r="H138" s="625"/>
      <c r="I138" s="625"/>
      <c r="J138" s="626"/>
      <c r="K138" s="627">
        <v>40</v>
      </c>
      <c r="L138" s="628">
        <v>15</v>
      </c>
      <c r="M138" s="624">
        <v>69350</v>
      </c>
      <c r="N138" s="531">
        <f t="shared" si="62"/>
        <v>2774000</v>
      </c>
      <c r="O138" s="531">
        <f t="shared" si="63"/>
        <v>1040250</v>
      </c>
      <c r="P138" s="532">
        <f t="shared" si="64"/>
        <v>3814250</v>
      </c>
      <c r="Q138" s="533">
        <f t="shared" si="65"/>
        <v>69350</v>
      </c>
      <c r="R138" s="534">
        <f t="shared" si="66"/>
        <v>40</v>
      </c>
      <c r="S138" s="534">
        <f t="shared" si="66"/>
        <v>15</v>
      </c>
      <c r="T138" s="535">
        <f t="shared" si="67"/>
        <v>2774000</v>
      </c>
      <c r="U138" s="535">
        <f t="shared" si="67"/>
        <v>1040250</v>
      </c>
      <c r="V138" s="625">
        <f t="shared" si="68"/>
        <v>3814250</v>
      </c>
      <c r="W138" s="642" t="s">
        <v>593</v>
      </c>
      <c r="X138" s="634"/>
    </row>
    <row r="139" spans="1:25" s="635" customFormat="1" ht="138.75" x14ac:dyDescent="0.45">
      <c r="A139" s="636"/>
      <c r="B139" s="636" t="s">
        <v>596</v>
      </c>
      <c r="C139" s="636" t="s">
        <v>597</v>
      </c>
      <c r="D139" s="622" t="s">
        <v>25</v>
      </c>
      <c r="E139" s="623"/>
      <c r="F139" s="623"/>
      <c r="G139" s="624"/>
      <c r="H139" s="625"/>
      <c r="I139" s="625"/>
      <c r="J139" s="626"/>
      <c r="K139" s="627">
        <v>30</v>
      </c>
      <c r="L139" s="628">
        <v>10</v>
      </c>
      <c r="M139" s="624">
        <v>51600</v>
      </c>
      <c r="N139" s="531">
        <f t="shared" si="62"/>
        <v>1548000</v>
      </c>
      <c r="O139" s="531">
        <f t="shared" si="63"/>
        <v>516000</v>
      </c>
      <c r="P139" s="532">
        <f t="shared" si="64"/>
        <v>2064000</v>
      </c>
      <c r="Q139" s="533">
        <f t="shared" si="65"/>
        <v>51600</v>
      </c>
      <c r="R139" s="534">
        <f t="shared" si="66"/>
        <v>30</v>
      </c>
      <c r="S139" s="534">
        <f t="shared" si="66"/>
        <v>10</v>
      </c>
      <c r="T139" s="535">
        <f t="shared" si="67"/>
        <v>1548000</v>
      </c>
      <c r="U139" s="535">
        <f t="shared" si="67"/>
        <v>516000</v>
      </c>
      <c r="V139" s="625">
        <f t="shared" si="68"/>
        <v>2064000</v>
      </c>
      <c r="W139" s="642" t="s">
        <v>593</v>
      </c>
      <c r="X139" s="634"/>
    </row>
    <row r="140" spans="1:25" s="635" customFormat="1" ht="138.75" x14ac:dyDescent="0.45">
      <c r="A140" s="636"/>
      <c r="B140" s="636" t="s">
        <v>598</v>
      </c>
      <c r="C140" s="636" t="s">
        <v>599</v>
      </c>
      <c r="D140" s="622" t="s">
        <v>25</v>
      </c>
      <c r="E140" s="623"/>
      <c r="F140" s="623"/>
      <c r="G140" s="624"/>
      <c r="H140" s="625"/>
      <c r="I140" s="625"/>
      <c r="J140" s="626"/>
      <c r="K140" s="627">
        <v>40</v>
      </c>
      <c r="L140" s="628">
        <v>15</v>
      </c>
      <c r="M140" s="624">
        <v>46150</v>
      </c>
      <c r="N140" s="531">
        <f t="shared" si="62"/>
        <v>1846000</v>
      </c>
      <c r="O140" s="531">
        <f t="shared" si="63"/>
        <v>692250</v>
      </c>
      <c r="P140" s="532">
        <f t="shared" si="64"/>
        <v>2538250</v>
      </c>
      <c r="Q140" s="533">
        <f t="shared" si="65"/>
        <v>46150</v>
      </c>
      <c r="R140" s="534">
        <f t="shared" si="66"/>
        <v>40</v>
      </c>
      <c r="S140" s="534">
        <f t="shared" si="66"/>
        <v>15</v>
      </c>
      <c r="T140" s="535">
        <f t="shared" si="67"/>
        <v>1846000</v>
      </c>
      <c r="U140" s="535">
        <f t="shared" si="67"/>
        <v>692250</v>
      </c>
      <c r="V140" s="625">
        <f t="shared" si="68"/>
        <v>2538250</v>
      </c>
      <c r="W140" s="642" t="s">
        <v>593</v>
      </c>
      <c r="X140" s="634"/>
    </row>
    <row r="141" spans="1:25" s="635" customFormat="1" ht="138.75" x14ac:dyDescent="0.45">
      <c r="A141" s="636"/>
      <c r="B141" s="636" t="s">
        <v>600</v>
      </c>
      <c r="C141" s="636" t="s">
        <v>601</v>
      </c>
      <c r="D141" s="622" t="s">
        <v>25</v>
      </c>
      <c r="E141" s="623"/>
      <c r="F141" s="623"/>
      <c r="G141" s="624"/>
      <c r="H141" s="625"/>
      <c r="I141" s="625"/>
      <c r="J141" s="626"/>
      <c r="K141" s="627">
        <v>15</v>
      </c>
      <c r="L141" s="628">
        <v>15</v>
      </c>
      <c r="M141" s="624">
        <v>36600</v>
      </c>
      <c r="N141" s="531">
        <f t="shared" si="62"/>
        <v>549000</v>
      </c>
      <c r="O141" s="531">
        <f t="shared" si="63"/>
        <v>549000</v>
      </c>
      <c r="P141" s="532">
        <f t="shared" si="64"/>
        <v>1098000</v>
      </c>
      <c r="Q141" s="533">
        <f t="shared" si="65"/>
        <v>36600</v>
      </c>
      <c r="R141" s="534">
        <f t="shared" si="66"/>
        <v>15</v>
      </c>
      <c r="S141" s="534">
        <f t="shared" si="66"/>
        <v>15</v>
      </c>
      <c r="T141" s="535">
        <f t="shared" si="67"/>
        <v>549000</v>
      </c>
      <c r="U141" s="535">
        <f t="shared" si="67"/>
        <v>549000</v>
      </c>
      <c r="V141" s="625">
        <f t="shared" si="68"/>
        <v>1098000</v>
      </c>
      <c r="W141" s="642" t="s">
        <v>593</v>
      </c>
      <c r="X141" s="634"/>
    </row>
    <row r="142" spans="1:25" s="635" customFormat="1" ht="30" x14ac:dyDescent="0.45">
      <c r="A142" s="636"/>
      <c r="B142" s="643"/>
      <c r="C142" s="644"/>
      <c r="D142" s="622"/>
      <c r="E142" s="623"/>
      <c r="F142" s="623"/>
      <c r="G142" s="624"/>
      <c r="H142" s="625"/>
      <c r="I142" s="625"/>
      <c r="J142" s="626"/>
      <c r="K142" s="627"/>
      <c r="L142" s="628"/>
      <c r="M142" s="624"/>
      <c r="N142" s="531"/>
      <c r="O142" s="531"/>
      <c r="P142" s="532"/>
      <c r="Q142" s="533"/>
      <c r="R142" s="534"/>
      <c r="S142" s="534"/>
      <c r="T142" s="645">
        <f>SUM(T137:T141)</f>
        <v>15347000</v>
      </c>
      <c r="U142" s="645">
        <f>SUM(U137:U141)</f>
        <v>7544000</v>
      </c>
      <c r="V142" s="645">
        <f>SUM(V137:V141)</f>
        <v>22891000</v>
      </c>
      <c r="W142" s="642"/>
      <c r="X142" s="634"/>
    </row>
    <row r="143" spans="1:25" s="635" customFormat="1" ht="42" customHeight="1" x14ac:dyDescent="0.45">
      <c r="A143" s="636"/>
      <c r="B143" s="652" t="s">
        <v>88</v>
      </c>
      <c r="C143" s="636"/>
      <c r="D143" s="622"/>
      <c r="E143" s="623"/>
      <c r="F143" s="623"/>
      <c r="G143" s="624"/>
      <c r="H143" s="625"/>
      <c r="I143" s="625"/>
      <c r="J143" s="626"/>
      <c r="K143" s="627"/>
      <c r="L143" s="628"/>
      <c r="M143" s="624"/>
      <c r="N143" s="531"/>
      <c r="O143" s="531"/>
      <c r="P143" s="532"/>
      <c r="Q143" s="533"/>
      <c r="R143" s="534"/>
      <c r="S143" s="534"/>
      <c r="T143" s="653">
        <f>T142+T135+T89+T75+T66+T59+T36+T31+T20+T17</f>
        <v>268599394</v>
      </c>
      <c r="U143" s="653">
        <f>U142+U135+U89+U75+U66+U59+U36+U31+U20+U17</f>
        <v>247391202</v>
      </c>
      <c r="V143" s="653">
        <f>V142+V135+V89+V75+V66+V59+V36+V31+V20+V17</f>
        <v>515990596</v>
      </c>
      <c r="W143" s="642"/>
      <c r="X143" s="634"/>
    </row>
    <row r="144" spans="1:25" s="635" customFormat="1" ht="42" customHeight="1" x14ac:dyDescent="0.45">
      <c r="A144" s="654"/>
      <c r="B144" s="655"/>
      <c r="C144" s="654"/>
      <c r="D144" s="656"/>
      <c r="E144" s="657"/>
      <c r="F144" s="657"/>
      <c r="G144" s="658"/>
      <c r="H144" s="659"/>
      <c r="I144" s="659"/>
      <c r="J144" s="659"/>
      <c r="K144" s="660"/>
      <c r="L144" s="660"/>
      <c r="M144" s="658"/>
      <c r="N144" s="661"/>
      <c r="O144" s="661"/>
      <c r="P144" s="661"/>
      <c r="Q144" s="662"/>
      <c r="R144" s="663"/>
      <c r="S144" s="663"/>
      <c r="T144" s="666"/>
      <c r="U144" s="666"/>
      <c r="V144" s="666"/>
      <c r="W144" s="664"/>
      <c r="X144" s="665"/>
    </row>
    <row r="145" spans="1:29" ht="51" customHeight="1" x14ac:dyDescent="0.4">
      <c r="A145" s="402"/>
      <c r="B145" s="1146" t="s">
        <v>73</v>
      </c>
      <c r="C145" s="1146"/>
      <c r="K145" s="647" t="s">
        <v>21</v>
      </c>
      <c r="M145" s="1146" t="s">
        <v>32</v>
      </c>
      <c r="N145" s="1146"/>
      <c r="O145" s="1146"/>
      <c r="P145" s="1146"/>
    </row>
    <row r="146" spans="1:29" x14ac:dyDescent="0.4">
      <c r="A146" s="402"/>
      <c r="B146" s="1146" t="s">
        <v>20</v>
      </c>
      <c r="C146" s="1146"/>
      <c r="K146" s="647" t="s">
        <v>21</v>
      </c>
      <c r="M146" s="1146" t="s">
        <v>22</v>
      </c>
      <c r="N146" s="1146"/>
      <c r="O146" s="1146"/>
      <c r="P146" s="1146"/>
      <c r="T146" s="648"/>
      <c r="U146" s="648"/>
    </row>
    <row r="147" spans="1:29" x14ac:dyDescent="0.4">
      <c r="A147" s="402"/>
      <c r="B147" s="1146"/>
      <c r="C147" s="1146"/>
      <c r="K147" s="647"/>
      <c r="M147" s="1146"/>
      <c r="N147" s="1146"/>
      <c r="O147" s="1146"/>
      <c r="P147" s="1146"/>
    </row>
    <row r="148" spans="1:29" x14ac:dyDescent="0.4">
      <c r="A148" s="402"/>
      <c r="B148" s="1146" t="s">
        <v>74</v>
      </c>
      <c r="C148" s="1146"/>
      <c r="K148" s="647" t="s">
        <v>21</v>
      </c>
      <c r="M148" s="1146" t="s">
        <v>75</v>
      </c>
      <c r="N148" s="1146"/>
      <c r="O148" s="1146"/>
      <c r="P148" s="1146"/>
      <c r="T148" s="649"/>
    </row>
    <row r="149" spans="1:29" x14ac:dyDescent="0.4">
      <c r="A149" s="402"/>
      <c r="B149" s="1146"/>
      <c r="C149" s="1146"/>
      <c r="K149" s="647"/>
      <c r="M149" s="1146"/>
      <c r="N149" s="1146"/>
      <c r="O149" s="1146"/>
      <c r="P149" s="1146"/>
    </row>
    <row r="150" spans="1:29" s="443" customFormat="1" x14ac:dyDescent="0.4">
      <c r="A150" s="402"/>
      <c r="B150" s="1146" t="s">
        <v>76</v>
      </c>
      <c r="C150" s="1146"/>
      <c r="E150" s="646"/>
      <c r="F150" s="646"/>
      <c r="K150" s="647" t="s">
        <v>21</v>
      </c>
      <c r="L150" s="646"/>
      <c r="M150" s="1146" t="s">
        <v>77</v>
      </c>
      <c r="N150" s="1146"/>
      <c r="O150" s="1146"/>
      <c r="P150" s="1146"/>
      <c r="R150" s="646"/>
      <c r="S150" s="646"/>
      <c r="U150" s="649"/>
      <c r="W150" s="402"/>
      <c r="X150" s="404"/>
      <c r="Y150" s="402"/>
      <c r="Z150" s="402"/>
      <c r="AA150" s="402"/>
      <c r="AB150" s="402"/>
      <c r="AC150" s="402"/>
    </row>
    <row r="151" spans="1:29" s="443" customFormat="1" x14ac:dyDescent="0.4">
      <c r="A151" s="402"/>
      <c r="B151" s="1146"/>
      <c r="C151" s="1146"/>
      <c r="E151" s="646"/>
      <c r="F151" s="646"/>
      <c r="K151" s="647"/>
      <c r="L151" s="646"/>
      <c r="M151" s="1146"/>
      <c r="N151" s="1146"/>
      <c r="O151" s="1146"/>
      <c r="P151" s="1146"/>
      <c r="R151" s="646"/>
      <c r="S151" s="646"/>
      <c r="U151" s="649"/>
      <c r="W151" s="402"/>
      <c r="X151" s="404"/>
      <c r="Y151" s="402"/>
      <c r="Z151" s="402"/>
      <c r="AA151" s="402"/>
      <c r="AB151" s="402"/>
      <c r="AC151" s="402"/>
    </row>
    <row r="152" spans="1:29" s="443" customFormat="1" x14ac:dyDescent="0.4">
      <c r="A152" s="402"/>
      <c r="B152" s="1146" t="s">
        <v>78</v>
      </c>
      <c r="C152" s="1146"/>
      <c r="E152" s="646"/>
      <c r="F152" s="646"/>
      <c r="K152" s="647" t="s">
        <v>21</v>
      </c>
      <c r="L152" s="646"/>
      <c r="M152" s="1146" t="s">
        <v>79</v>
      </c>
      <c r="N152" s="1146"/>
      <c r="O152" s="1146"/>
      <c r="P152" s="1146"/>
      <c r="R152" s="646"/>
      <c r="S152" s="646"/>
      <c r="W152" s="402"/>
      <c r="X152" s="404"/>
      <c r="Y152" s="402"/>
      <c r="Z152" s="402"/>
      <c r="AA152" s="402"/>
      <c r="AB152" s="402"/>
      <c r="AC152" s="402"/>
    </row>
  </sheetData>
  <mergeCells count="50">
    <mergeCell ref="B151:C151"/>
    <mergeCell ref="M151:P151"/>
    <mergeCell ref="B152:C152"/>
    <mergeCell ref="M152:P152"/>
    <mergeCell ref="B148:C148"/>
    <mergeCell ref="M148:P148"/>
    <mergeCell ref="B149:C149"/>
    <mergeCell ref="M149:P149"/>
    <mergeCell ref="B150:C150"/>
    <mergeCell ref="M150:P150"/>
    <mergeCell ref="B145:C145"/>
    <mergeCell ref="M145:P145"/>
    <mergeCell ref="B146:C146"/>
    <mergeCell ref="M146:P146"/>
    <mergeCell ref="B147:C147"/>
    <mergeCell ref="M147:P147"/>
    <mergeCell ref="B67:D67"/>
    <mergeCell ref="B76:C76"/>
    <mergeCell ref="B90:C90"/>
    <mergeCell ref="B136:D136"/>
    <mergeCell ref="B32:E32"/>
    <mergeCell ref="B37:C37"/>
    <mergeCell ref="D37:E37"/>
    <mergeCell ref="B60:D60"/>
    <mergeCell ref="B21:C21"/>
    <mergeCell ref="R4:U4"/>
    <mergeCell ref="V4:V6"/>
    <mergeCell ref="W4:W6"/>
    <mergeCell ref="X4:X6"/>
    <mergeCell ref="N5:O5"/>
    <mergeCell ref="R5:S5"/>
    <mergeCell ref="T5:U5"/>
    <mergeCell ref="B8:C8"/>
    <mergeCell ref="B18:C18"/>
    <mergeCell ref="Y4:Y6"/>
    <mergeCell ref="E5:F5"/>
    <mergeCell ref="G5:G6"/>
    <mergeCell ref="H5:I5"/>
    <mergeCell ref="K5:L5"/>
    <mergeCell ref="M5:M6"/>
    <mergeCell ref="B1:V3"/>
    <mergeCell ref="A4:A6"/>
    <mergeCell ref="B4:B6"/>
    <mergeCell ref="C4:C6"/>
    <mergeCell ref="D4:D6"/>
    <mergeCell ref="E4:I4"/>
    <mergeCell ref="J4:J6"/>
    <mergeCell ref="K4:O4"/>
    <mergeCell ref="P4:P6"/>
    <mergeCell ref="Q4:Q6"/>
  </mergeCells>
  <conditionalFormatting sqref="C153:C1048576 C75 C4:C6">
    <cfRule type="duplicateValues" dxfId="3" priority="3"/>
  </conditionalFormatting>
  <conditionalFormatting sqref="C145">
    <cfRule type="duplicateValues" dxfId="2" priority="2"/>
  </conditionalFormatting>
  <conditionalFormatting sqref="C146:C152">
    <cfRule type="duplicateValues" dxfId="1" priority="1"/>
  </conditionalFormatting>
  <pageMargins left="0.25" right="0.25" top="0.75" bottom="0.75" header="0.3" footer="0.3"/>
  <pageSetup paperSize="9" scale="15" fitToHeight="0" orientation="landscape" r:id="rId1"/>
  <headerFooter>
    <oddFooter>&amp;C1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
  <sheetViews>
    <sheetView tabSelected="1" zoomScale="35" zoomScaleNormal="35" workbookViewId="0">
      <selection activeCell="B17" sqref="B17"/>
    </sheetView>
  </sheetViews>
  <sheetFormatPr defaultColWidth="9.140625" defaultRowHeight="35.25" x14ac:dyDescent="0.5"/>
  <cols>
    <col min="1" max="1" width="16.42578125" style="847" customWidth="1"/>
    <col min="2" max="2" width="76.140625" style="850" customWidth="1"/>
    <col min="3" max="3" width="158.5703125" style="851" customWidth="1"/>
    <col min="4" max="4" width="21.5703125" style="849" customWidth="1"/>
    <col min="5" max="5" width="30.85546875" style="854" customWidth="1"/>
    <col min="6" max="6" width="39.85546875" style="849" customWidth="1"/>
    <col min="7" max="7" width="38.85546875" style="849" customWidth="1"/>
    <col min="8" max="16384" width="9.140625" style="847"/>
  </cols>
  <sheetData>
    <row r="1" spans="1:7" x14ac:dyDescent="0.5">
      <c r="B1" s="1147" t="s">
        <v>661</v>
      </c>
      <c r="C1" s="1147"/>
      <c r="D1" s="1147"/>
      <c r="E1" s="1147"/>
      <c r="F1" s="1147"/>
      <c r="G1" s="1147"/>
    </row>
    <row r="2" spans="1:7" x14ac:dyDescent="0.5">
      <c r="B2" s="1148"/>
      <c r="C2" s="1148"/>
      <c r="D2" s="1148"/>
      <c r="E2" s="1148"/>
      <c r="F2" s="1148"/>
      <c r="G2" s="1148"/>
    </row>
    <row r="3" spans="1:7" ht="36" thickBot="1" x14ac:dyDescent="0.55000000000000004">
      <c r="B3" s="1149"/>
      <c r="C3" s="1149"/>
      <c r="D3" s="1149"/>
      <c r="E3" s="1148"/>
      <c r="F3" s="1148"/>
      <c r="G3" s="1148"/>
    </row>
    <row r="4" spans="1:7" ht="103.5" customHeight="1" x14ac:dyDescent="0.5">
      <c r="A4" s="1160" t="s">
        <v>660</v>
      </c>
      <c r="B4" s="1150" t="s">
        <v>7</v>
      </c>
      <c r="C4" s="1150" t="s">
        <v>9</v>
      </c>
      <c r="D4" s="1152" t="s">
        <v>10</v>
      </c>
      <c r="E4" s="1154" t="s">
        <v>18</v>
      </c>
      <c r="F4" s="1156" t="s">
        <v>16</v>
      </c>
      <c r="G4" s="1158" t="s">
        <v>17</v>
      </c>
    </row>
    <row r="5" spans="1:7" ht="35.25" customHeight="1" x14ac:dyDescent="0.5">
      <c r="A5" s="1160"/>
      <c r="B5" s="1151"/>
      <c r="C5" s="1151"/>
      <c r="D5" s="1153"/>
      <c r="E5" s="1155"/>
      <c r="F5" s="1157"/>
      <c r="G5" s="1159"/>
    </row>
    <row r="6" spans="1:7" ht="285" customHeight="1" x14ac:dyDescent="0.5">
      <c r="A6" s="858">
        <v>1</v>
      </c>
      <c r="B6" s="852" t="s">
        <v>662</v>
      </c>
      <c r="C6" s="860" t="s">
        <v>663</v>
      </c>
      <c r="D6" s="1161" t="s">
        <v>51</v>
      </c>
      <c r="E6" s="1163">
        <v>500</v>
      </c>
      <c r="F6" s="1162">
        <v>650</v>
      </c>
      <c r="G6" s="848">
        <f>E6*F6</f>
        <v>325000</v>
      </c>
    </row>
    <row r="7" spans="1:7" x14ac:dyDescent="0.5">
      <c r="A7" s="857"/>
      <c r="B7" s="852"/>
      <c r="C7" s="853"/>
      <c r="D7" s="855"/>
      <c r="E7" s="859"/>
      <c r="F7" s="848"/>
      <c r="G7" s="856">
        <f>SUM(G6:G6)</f>
        <v>325000</v>
      </c>
    </row>
  </sheetData>
  <mergeCells count="8">
    <mergeCell ref="A4:A5"/>
    <mergeCell ref="B1:G3"/>
    <mergeCell ref="B4:B5"/>
    <mergeCell ref="C4:C5"/>
    <mergeCell ref="D4:D5"/>
    <mergeCell ref="E4:E5"/>
    <mergeCell ref="F4:F5"/>
    <mergeCell ref="G4:G5"/>
  </mergeCells>
  <conditionalFormatting sqref="C8:C1048576 C4:C5">
    <cfRule type="duplicateValues" dxfId="0" priority="2"/>
  </conditionalFormatting>
  <pageMargins left="0.7" right="0.7" top="0.75" bottom="0.75" header="0.3" footer="0.3"/>
  <pageSetup paperSize="9" scale="20"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3</vt:i4>
      </vt:variant>
    </vt:vector>
  </HeadingPairs>
  <TitlesOfParts>
    <vt:vector size="9" baseType="lpstr">
      <vt:lpstr>НП</vt:lpstr>
      <vt:lpstr>Для ПГЗ на 2020 г. (5)</vt:lpstr>
      <vt:lpstr>прод. 141 спец </vt:lpstr>
      <vt:lpstr>прод. 141 спец  (2)</vt:lpstr>
      <vt:lpstr>Увел РБиПУ-142 имн (отраб с Гул</vt:lpstr>
      <vt:lpstr>ВСМП</vt:lpstr>
      <vt:lpstr>'Для ПГЗ на 2020 г. (5)'!Область_печати</vt:lpstr>
      <vt:lpstr>'прод. 141 спец '!Область_печати</vt:lpstr>
      <vt:lpstr>'прод. 141 спец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Orazalin</cp:lastModifiedBy>
  <cp:lastPrinted>2020-11-09T03:46:15Z</cp:lastPrinted>
  <dcterms:created xsi:type="dcterms:W3CDTF">2020-07-09T09:48:17Z</dcterms:created>
  <dcterms:modified xsi:type="dcterms:W3CDTF">2020-12-03T08:41:42Z</dcterms:modified>
</cp:coreProperties>
</file>